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f3779411f5fa4e/Desktop/"/>
    </mc:Choice>
  </mc:AlternateContent>
  <xr:revisionPtr revIDLastSave="0" documentId="8_{CDD04FD6-4819-4A0A-BAAD-957CAFD8E6F9}" xr6:coauthVersionLast="47" xr6:coauthVersionMax="47" xr10:uidLastSave="{00000000-0000-0000-0000-000000000000}"/>
  <bookViews>
    <workbookView xWindow="-108" yWindow="-108" windowWidth="23256" windowHeight="12456" activeTab="2" xr2:uid="{E06B73C9-D043-40D5-B08A-EF4F519D02A8}"/>
  </bookViews>
  <sheets>
    <sheet name="AFTER TAX INCREMENTAL CASHFLOWS" sheetId="2" r:id="rId1"/>
    <sheet name="IRR AND NPV" sheetId="1" r:id="rId2"/>
    <sheet name="INCREASED LIFE OF POO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78" i="4" l="1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77" i="4"/>
  <c r="L327" i="4"/>
  <c r="L330" i="4"/>
  <c r="L331" i="4"/>
  <c r="L334" i="4"/>
  <c r="L335" i="4"/>
  <c r="L338" i="4"/>
  <c r="L339" i="4"/>
  <c r="L342" i="4"/>
  <c r="L323" i="4"/>
  <c r="J323" i="4"/>
  <c r="J324" i="4"/>
  <c r="L324" i="4" s="1"/>
  <c r="J325" i="4"/>
  <c r="L325" i="4" s="1"/>
  <c r="J326" i="4"/>
  <c r="L326" i="4" s="1"/>
  <c r="J327" i="4"/>
  <c r="J328" i="4"/>
  <c r="L328" i="4" s="1"/>
  <c r="J329" i="4"/>
  <c r="L329" i="4" s="1"/>
  <c r="J330" i="4"/>
  <c r="J331" i="4"/>
  <c r="J332" i="4"/>
  <c r="L332" i="4" s="1"/>
  <c r="J333" i="4"/>
  <c r="L333" i="4" s="1"/>
  <c r="J334" i="4"/>
  <c r="J335" i="4"/>
  <c r="J336" i="4"/>
  <c r="L336" i="4" s="1"/>
  <c r="J337" i="4"/>
  <c r="L337" i="4" s="1"/>
  <c r="J338" i="4"/>
  <c r="J339" i="4"/>
  <c r="J340" i="4"/>
  <c r="L340" i="4" s="1"/>
  <c r="J341" i="4"/>
  <c r="L341" i="4" s="1"/>
  <c r="J342" i="4"/>
  <c r="J322" i="4"/>
  <c r="L322" i="4" s="1"/>
  <c r="C294" i="4"/>
  <c r="C295" i="4" s="1"/>
  <c r="C296" i="4" s="1"/>
  <c r="C297" i="4" s="1"/>
  <c r="C298" i="4" s="1"/>
  <c r="C299" i="4" s="1"/>
  <c r="C300" i="4" s="1"/>
  <c r="C301" i="4" s="1"/>
  <c r="C302" i="4" s="1"/>
  <c r="C303" i="4" s="1"/>
  <c r="C304" i="4" s="1"/>
  <c r="C305" i="4" s="1"/>
  <c r="C306" i="4" s="1"/>
  <c r="C307" i="4" s="1"/>
  <c r="C308" i="4" s="1"/>
  <c r="C309" i="4" s="1"/>
  <c r="C310" i="4" s="1"/>
  <c r="C311" i="4" s="1"/>
  <c r="C312" i="4" s="1"/>
  <c r="C313" i="4" s="1"/>
  <c r="G285" i="4"/>
  <c r="G234" i="4"/>
  <c r="G233" i="4"/>
  <c r="C235" i="4"/>
  <c r="C236" i="4" s="1"/>
  <c r="C237" i="4" s="1"/>
  <c r="C238" i="4" s="1"/>
  <c r="C239" i="4" s="1"/>
  <c r="C240" i="4" s="1"/>
  <c r="C241" i="4" s="1"/>
  <c r="C242" i="4" s="1"/>
  <c r="C243" i="4" s="1"/>
  <c r="C244" i="4" s="1"/>
  <c r="C245" i="4" s="1"/>
  <c r="C246" i="4" s="1"/>
  <c r="C247" i="4" s="1"/>
  <c r="C248" i="4" s="1"/>
  <c r="C249" i="4" s="1"/>
  <c r="C250" i="4" s="1"/>
  <c r="C251" i="4" s="1"/>
  <c r="C252" i="4" s="1"/>
  <c r="C253" i="4" s="1"/>
  <c r="C234" i="4"/>
  <c r="C199" i="4"/>
  <c r="I168" i="4"/>
  <c r="L168" i="4" s="1"/>
  <c r="F168" i="4"/>
  <c r="F167" i="4"/>
  <c r="L167" i="4" s="1"/>
  <c r="C167" i="4"/>
  <c r="C168" i="4" s="1"/>
  <c r="C169" i="4" s="1"/>
  <c r="C76" i="4"/>
  <c r="C75" i="4"/>
  <c r="J45" i="4"/>
  <c r="I49" i="4"/>
  <c r="I46" i="4"/>
  <c r="I47" i="4" s="1"/>
  <c r="I48" i="4" s="1"/>
  <c r="G76" i="4" s="1"/>
  <c r="G46" i="4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C46" i="4"/>
  <c r="C47" i="4" s="1"/>
  <c r="J22" i="4"/>
  <c r="I21" i="4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G22" i="4"/>
  <c r="F74" i="4" s="1"/>
  <c r="C23" i="4"/>
  <c r="C22" i="4"/>
  <c r="J247" i="2"/>
  <c r="J248" i="2"/>
  <c r="J249" i="2"/>
  <c r="J250" i="2"/>
  <c r="J251" i="2"/>
  <c r="J252" i="2"/>
  <c r="J253" i="2"/>
  <c r="J254" i="2"/>
  <c r="J255" i="2"/>
  <c r="J256" i="2"/>
  <c r="J246" i="2"/>
  <c r="G247" i="2"/>
  <c r="G248" i="2"/>
  <c r="G249" i="2"/>
  <c r="G250" i="2"/>
  <c r="G251" i="2"/>
  <c r="G252" i="2"/>
  <c r="G253" i="2"/>
  <c r="G254" i="2"/>
  <c r="G255" i="2"/>
  <c r="G256" i="2"/>
  <c r="G246" i="2"/>
  <c r="H194" i="2"/>
  <c r="K194" i="2" s="1"/>
  <c r="H195" i="2"/>
  <c r="H196" i="2"/>
  <c r="H197" i="2"/>
  <c r="H198" i="2"/>
  <c r="K198" i="2" s="1"/>
  <c r="H199" i="2"/>
  <c r="H200" i="2"/>
  <c r="H201" i="2"/>
  <c r="K201" i="2" s="1"/>
  <c r="H202" i="2"/>
  <c r="K202" i="2" s="1"/>
  <c r="H203" i="2"/>
  <c r="K199" i="2"/>
  <c r="K200" i="2"/>
  <c r="K203" i="2"/>
  <c r="K195" i="2"/>
  <c r="K196" i="2"/>
  <c r="K197" i="2"/>
  <c r="K193" i="2"/>
  <c r="H193" i="2"/>
  <c r="F172" i="2"/>
  <c r="F173" i="2"/>
  <c r="F174" i="2"/>
  <c r="F175" i="2"/>
  <c r="F176" i="2"/>
  <c r="F177" i="2"/>
  <c r="F178" i="2"/>
  <c r="F179" i="2"/>
  <c r="F180" i="2"/>
  <c r="F181" i="2"/>
  <c r="F171" i="2"/>
  <c r="C173" i="2"/>
  <c r="C174" i="2" s="1"/>
  <c r="C175" i="2" s="1"/>
  <c r="C176" i="2" s="1"/>
  <c r="C177" i="2" s="1"/>
  <c r="C178" i="2" s="1"/>
  <c r="C179" i="2" s="1"/>
  <c r="C180" i="2" s="1"/>
  <c r="C181" i="2" s="1"/>
  <c r="C172" i="2"/>
  <c r="F149" i="2"/>
  <c r="F150" i="2" s="1"/>
  <c r="F151" i="2" s="1"/>
  <c r="F152" i="2" s="1"/>
  <c r="F153" i="2" s="1"/>
  <c r="F154" i="2" s="1"/>
  <c r="F155" i="2" s="1"/>
  <c r="F156" i="2" s="1"/>
  <c r="F157" i="2" s="1"/>
  <c r="F148" i="2"/>
  <c r="F147" i="2"/>
  <c r="C149" i="2"/>
  <c r="C150" i="2"/>
  <c r="C151" i="2" s="1"/>
  <c r="C152" i="2" s="1"/>
  <c r="C153" i="2" s="1"/>
  <c r="C154" i="2" s="1"/>
  <c r="C155" i="2" s="1"/>
  <c r="C156" i="2" s="1"/>
  <c r="C157" i="2" s="1"/>
  <c r="C148" i="2"/>
  <c r="C147" i="2"/>
  <c r="L127" i="2"/>
  <c r="L128" i="2"/>
  <c r="L129" i="2"/>
  <c r="L130" i="2"/>
  <c r="L131" i="2"/>
  <c r="L132" i="2"/>
  <c r="L133" i="2"/>
  <c r="L134" i="2"/>
  <c r="L135" i="2"/>
  <c r="L136" i="2"/>
  <c r="L126" i="2"/>
  <c r="I128" i="2"/>
  <c r="I129" i="2" s="1"/>
  <c r="I130" i="2" s="1"/>
  <c r="I131" i="2" s="1"/>
  <c r="I132" i="2" s="1"/>
  <c r="I133" i="2" s="1"/>
  <c r="I134" i="2" s="1"/>
  <c r="I135" i="2" s="1"/>
  <c r="I136" i="2" s="1"/>
  <c r="I127" i="2"/>
  <c r="F129" i="2"/>
  <c r="F130" i="2"/>
  <c r="F131" i="2"/>
  <c r="F132" i="2"/>
  <c r="F133" i="2"/>
  <c r="F134" i="2"/>
  <c r="F135" i="2"/>
  <c r="F136" i="2"/>
  <c r="F128" i="2"/>
  <c r="F127" i="2"/>
  <c r="F126" i="2"/>
  <c r="C129" i="2"/>
  <c r="C130" i="2" s="1"/>
  <c r="C131" i="2" s="1"/>
  <c r="C132" i="2" s="1"/>
  <c r="C133" i="2" s="1"/>
  <c r="C134" i="2" s="1"/>
  <c r="C135" i="2" s="1"/>
  <c r="C136" i="2" s="1"/>
  <c r="C128" i="2"/>
  <c r="C127" i="2"/>
  <c r="C126" i="2"/>
  <c r="F106" i="2"/>
  <c r="F107" i="2"/>
  <c r="F108" i="2"/>
  <c r="F109" i="2"/>
  <c r="F110" i="2"/>
  <c r="F111" i="2"/>
  <c r="F112" i="2"/>
  <c r="F113" i="2"/>
  <c r="F114" i="2"/>
  <c r="F105" i="2"/>
  <c r="D75" i="2"/>
  <c r="D76" i="2"/>
  <c r="D77" i="2"/>
  <c r="D78" i="2"/>
  <c r="D79" i="2"/>
  <c r="D80" i="2"/>
  <c r="D81" i="2"/>
  <c r="D82" i="2"/>
  <c r="D83" i="2"/>
  <c r="D84" i="2"/>
  <c r="D74" i="2"/>
  <c r="H62" i="2"/>
  <c r="H63" i="2"/>
  <c r="H64" i="2"/>
  <c r="H65" i="2"/>
  <c r="H66" i="2"/>
  <c r="H67" i="2"/>
  <c r="H68" i="2"/>
  <c r="H69" i="2"/>
  <c r="H61" i="2"/>
  <c r="H60" i="2"/>
  <c r="G61" i="2"/>
  <c r="G62" i="2"/>
  <c r="G63" i="2"/>
  <c r="G64" i="2"/>
  <c r="G65" i="2"/>
  <c r="G66" i="2"/>
  <c r="G67" i="2"/>
  <c r="G68" i="2"/>
  <c r="G69" i="2"/>
  <c r="G60" i="2"/>
  <c r="F61" i="2"/>
  <c r="F62" i="2"/>
  <c r="F63" i="2"/>
  <c r="F64" i="2"/>
  <c r="F65" i="2"/>
  <c r="F66" i="2"/>
  <c r="F67" i="2"/>
  <c r="F68" i="2"/>
  <c r="F69" i="2"/>
  <c r="F60" i="2"/>
  <c r="D62" i="2"/>
  <c r="D63" i="2"/>
  <c r="D64" i="2"/>
  <c r="D65" i="2"/>
  <c r="D66" i="2" s="1"/>
  <c r="D67" i="2" s="1"/>
  <c r="D68" i="2" s="1"/>
  <c r="D69" i="2" s="1"/>
  <c r="D61" i="2"/>
  <c r="K43" i="2"/>
  <c r="K44" i="2" s="1"/>
  <c r="K45" i="2" s="1"/>
  <c r="K46" i="2" s="1"/>
  <c r="K47" i="2" s="1"/>
  <c r="K48" i="2" s="1"/>
  <c r="K49" i="2" s="1"/>
  <c r="K50" i="2" s="1"/>
  <c r="K42" i="2"/>
  <c r="K41" i="2"/>
  <c r="I42" i="2"/>
  <c r="I43" i="2" s="1"/>
  <c r="I44" i="2" s="1"/>
  <c r="I45" i="2" s="1"/>
  <c r="I46" i="2" s="1"/>
  <c r="I47" i="2" s="1"/>
  <c r="I48" i="2" s="1"/>
  <c r="I49" i="2" s="1"/>
  <c r="I50" i="2" s="1"/>
  <c r="I41" i="2"/>
  <c r="I40" i="2"/>
  <c r="H42" i="2"/>
  <c r="H43" i="2"/>
  <c r="H44" i="2"/>
  <c r="H45" i="2"/>
  <c r="H46" i="2" s="1"/>
  <c r="H47" i="2" s="1"/>
  <c r="H48" i="2" s="1"/>
  <c r="H49" i="2" s="1"/>
  <c r="H50" i="2" s="1"/>
  <c r="H41" i="2"/>
  <c r="D42" i="2"/>
  <c r="D43" i="2"/>
  <c r="D44" i="2"/>
  <c r="D45" i="2"/>
  <c r="D46" i="2" s="1"/>
  <c r="D47" i="2" s="1"/>
  <c r="D48" i="2" s="1"/>
  <c r="D49" i="2" s="1"/>
  <c r="D50" i="2" s="1"/>
  <c r="D41" i="2"/>
  <c r="K28" i="2"/>
  <c r="K29" i="2"/>
  <c r="K30" i="2"/>
  <c r="K31" i="2"/>
  <c r="K32" i="2"/>
  <c r="K33" i="2"/>
  <c r="K34" i="2"/>
  <c r="K35" i="2"/>
  <c r="K36" i="2"/>
  <c r="K37" i="2"/>
  <c r="K27" i="2"/>
  <c r="I29" i="2"/>
  <c r="I30" i="2"/>
  <c r="I31" i="2" s="1"/>
  <c r="I32" i="2" s="1"/>
  <c r="I33" i="2" s="1"/>
  <c r="I34" i="2" s="1"/>
  <c r="I35" i="2" s="1"/>
  <c r="I36" i="2" s="1"/>
  <c r="I37" i="2" s="1"/>
  <c r="I28" i="2"/>
  <c r="I27" i="2"/>
  <c r="H29" i="2"/>
  <c r="H30" i="2"/>
  <c r="H31" i="2" s="1"/>
  <c r="H32" i="2" s="1"/>
  <c r="H33" i="2" s="1"/>
  <c r="H34" i="2" s="1"/>
  <c r="H35" i="2" s="1"/>
  <c r="H36" i="2" s="1"/>
  <c r="H37" i="2" s="1"/>
  <c r="H28" i="2"/>
  <c r="D30" i="2"/>
  <c r="D31" i="2" s="1"/>
  <c r="D32" i="2" s="1"/>
  <c r="D33" i="2" s="1"/>
  <c r="D34" i="2" s="1"/>
  <c r="D35" i="2" s="1"/>
  <c r="D36" i="2" s="1"/>
  <c r="D37" i="2" s="1"/>
  <c r="D29" i="2"/>
  <c r="D28" i="2"/>
  <c r="L76" i="1"/>
  <c r="J76" i="1"/>
  <c r="L67" i="1"/>
  <c r="L68" i="1"/>
  <c r="L69" i="1"/>
  <c r="L70" i="1"/>
  <c r="L71" i="1"/>
  <c r="L72" i="1"/>
  <c r="L73" i="1"/>
  <c r="L74" i="1"/>
  <c r="L75" i="1"/>
  <c r="L66" i="1"/>
  <c r="J69" i="1"/>
  <c r="J70" i="1"/>
  <c r="J71" i="1"/>
  <c r="J72" i="1"/>
  <c r="J73" i="1"/>
  <c r="J74" i="1"/>
  <c r="J75" i="1"/>
  <c r="J68" i="1"/>
  <c r="J67" i="1"/>
  <c r="L43" i="1"/>
  <c r="L44" i="1"/>
  <c r="L48" i="1"/>
  <c r="L39" i="1"/>
  <c r="K47" i="1"/>
  <c r="L47" i="1" s="1"/>
  <c r="K48" i="1"/>
  <c r="K49" i="1"/>
  <c r="L49" i="1" s="1"/>
  <c r="K41" i="1"/>
  <c r="L41" i="1" s="1"/>
  <c r="K42" i="1"/>
  <c r="L42" i="1" s="1"/>
  <c r="K43" i="1"/>
  <c r="K44" i="1"/>
  <c r="K45" i="1"/>
  <c r="L45" i="1" s="1"/>
  <c r="K46" i="1"/>
  <c r="L46" i="1" s="1"/>
  <c r="K40" i="1"/>
  <c r="L40" i="1" s="1"/>
  <c r="K39" i="1"/>
  <c r="D35" i="1"/>
  <c r="C77" i="4" l="1"/>
  <c r="F200" i="4"/>
  <c r="C200" i="4"/>
  <c r="C24" i="4"/>
  <c r="G235" i="4"/>
  <c r="G23" i="4"/>
  <c r="C48" i="4"/>
  <c r="J47" i="4"/>
  <c r="F170" i="4"/>
  <c r="C170" i="4"/>
  <c r="F169" i="4"/>
  <c r="G75" i="4"/>
  <c r="I50" i="4"/>
  <c r="G77" i="4"/>
  <c r="H74" i="4"/>
  <c r="J21" i="4"/>
  <c r="C99" i="4" s="1"/>
  <c r="G74" i="4"/>
  <c r="J46" i="4"/>
  <c r="C100" i="4" s="1"/>
  <c r="I169" i="4"/>
  <c r="I265" i="4" l="1"/>
  <c r="C265" i="4"/>
  <c r="K265" i="4" s="1"/>
  <c r="G265" i="4"/>
  <c r="C78" i="4"/>
  <c r="I170" i="4"/>
  <c r="L169" i="4"/>
  <c r="C49" i="4"/>
  <c r="J48" i="4"/>
  <c r="C25" i="4"/>
  <c r="J24" i="4"/>
  <c r="G236" i="4"/>
  <c r="G24" i="4"/>
  <c r="F75" i="4"/>
  <c r="H75" i="4" s="1"/>
  <c r="C201" i="4"/>
  <c r="F201" i="4"/>
  <c r="C264" i="4"/>
  <c r="I264" i="4"/>
  <c r="G264" i="4"/>
  <c r="F171" i="4"/>
  <c r="C171" i="4"/>
  <c r="I51" i="4"/>
  <c r="G78" i="4"/>
  <c r="J23" i="4"/>
  <c r="C101" i="4" s="1"/>
  <c r="C202" i="4" l="1"/>
  <c r="F202" i="4"/>
  <c r="I266" i="4"/>
  <c r="C266" i="4"/>
  <c r="G266" i="4"/>
  <c r="C50" i="4"/>
  <c r="J49" i="4"/>
  <c r="C26" i="4"/>
  <c r="G237" i="4"/>
  <c r="I171" i="4"/>
  <c r="L170" i="4"/>
  <c r="I52" i="4"/>
  <c r="G79" i="4"/>
  <c r="F172" i="4"/>
  <c r="C172" i="4"/>
  <c r="K264" i="4"/>
  <c r="F76" i="4"/>
  <c r="H76" i="4" s="1"/>
  <c r="C102" i="4" s="1"/>
  <c r="G25" i="4"/>
  <c r="C79" i="4"/>
  <c r="G267" i="4" l="1"/>
  <c r="I267" i="4"/>
  <c r="C267" i="4"/>
  <c r="I53" i="4"/>
  <c r="G80" i="4"/>
  <c r="C173" i="4"/>
  <c r="F173" i="4"/>
  <c r="C27" i="4"/>
  <c r="G238" i="4"/>
  <c r="J26" i="4"/>
  <c r="K266" i="4"/>
  <c r="F77" i="4"/>
  <c r="H77" i="4" s="1"/>
  <c r="G26" i="4"/>
  <c r="I172" i="4"/>
  <c r="L171" i="4"/>
  <c r="J25" i="4"/>
  <c r="C103" i="4" s="1"/>
  <c r="C51" i="4"/>
  <c r="J50" i="4"/>
  <c r="C80" i="4"/>
  <c r="C203" i="4"/>
  <c r="F203" i="4"/>
  <c r="I173" i="4" l="1"/>
  <c r="L172" i="4"/>
  <c r="C174" i="4"/>
  <c r="F174" i="4"/>
  <c r="C204" i="4"/>
  <c r="F204" i="4"/>
  <c r="C52" i="4"/>
  <c r="J51" i="4"/>
  <c r="G27" i="4"/>
  <c r="J27" i="4" s="1"/>
  <c r="F78" i="4"/>
  <c r="H78" i="4" s="1"/>
  <c r="C104" i="4" s="1"/>
  <c r="I268" i="4"/>
  <c r="C268" i="4"/>
  <c r="G268" i="4"/>
  <c r="C28" i="4"/>
  <c r="G239" i="4"/>
  <c r="I54" i="4"/>
  <c r="G81" i="4"/>
  <c r="C81" i="4"/>
  <c r="K267" i="4"/>
  <c r="I269" i="4" l="1"/>
  <c r="C269" i="4"/>
  <c r="K269" i="4" s="1"/>
  <c r="G269" i="4"/>
  <c r="K268" i="4"/>
  <c r="C82" i="4"/>
  <c r="C53" i="4"/>
  <c r="J52" i="4"/>
  <c r="C175" i="4"/>
  <c r="F175" i="4"/>
  <c r="C29" i="4"/>
  <c r="G240" i="4"/>
  <c r="J28" i="4"/>
  <c r="I55" i="4"/>
  <c r="G82" i="4"/>
  <c r="G28" i="4"/>
  <c r="F79" i="4"/>
  <c r="H79" i="4" s="1"/>
  <c r="C105" i="4" s="1"/>
  <c r="C205" i="4"/>
  <c r="F205" i="4"/>
  <c r="I174" i="4"/>
  <c r="L173" i="4"/>
  <c r="I270" i="4" l="1"/>
  <c r="C270" i="4"/>
  <c r="K270" i="4" s="1"/>
  <c r="G270" i="4"/>
  <c r="C176" i="4"/>
  <c r="F176" i="4"/>
  <c r="C83" i="4"/>
  <c r="I175" i="4"/>
  <c r="L174" i="4"/>
  <c r="G29" i="4"/>
  <c r="F80" i="4"/>
  <c r="H80" i="4" s="1"/>
  <c r="C106" i="4" s="1"/>
  <c r="C30" i="4"/>
  <c r="G241" i="4"/>
  <c r="J29" i="4"/>
  <c r="C54" i="4"/>
  <c r="J53" i="4"/>
  <c r="C206" i="4"/>
  <c r="F206" i="4"/>
  <c r="I56" i="4"/>
  <c r="G83" i="4"/>
  <c r="G271" i="4" l="1"/>
  <c r="I271" i="4"/>
  <c r="C271" i="4"/>
  <c r="C31" i="4"/>
  <c r="G242" i="4"/>
  <c r="J30" i="4"/>
  <c r="I176" i="4"/>
  <c r="L175" i="4"/>
  <c r="C177" i="4"/>
  <c r="F177" i="4"/>
  <c r="I57" i="4"/>
  <c r="G84" i="4"/>
  <c r="C55" i="4"/>
  <c r="J54" i="4"/>
  <c r="G30" i="4"/>
  <c r="F81" i="4"/>
  <c r="H81" i="4" s="1"/>
  <c r="C107" i="4" s="1"/>
  <c r="C84" i="4"/>
  <c r="C207" i="4"/>
  <c r="F207" i="4"/>
  <c r="I272" i="4" l="1"/>
  <c r="C272" i="4"/>
  <c r="K272" i="4" s="1"/>
  <c r="G272" i="4"/>
  <c r="C85" i="4"/>
  <c r="C56" i="4"/>
  <c r="J55" i="4"/>
  <c r="C178" i="4"/>
  <c r="F178" i="4"/>
  <c r="C208" i="4"/>
  <c r="F208" i="4"/>
  <c r="G31" i="4"/>
  <c r="F82" i="4"/>
  <c r="H82" i="4" s="1"/>
  <c r="C32" i="4"/>
  <c r="G243" i="4"/>
  <c r="I58" i="4"/>
  <c r="G85" i="4"/>
  <c r="I177" i="4"/>
  <c r="L176" i="4"/>
  <c r="K271" i="4"/>
  <c r="C108" i="4"/>
  <c r="I273" i="4" l="1"/>
  <c r="C273" i="4"/>
  <c r="K273" i="4" s="1"/>
  <c r="G273" i="4"/>
  <c r="C33" i="4"/>
  <c r="G244" i="4"/>
  <c r="J32" i="4"/>
  <c r="C209" i="4"/>
  <c r="F209" i="4"/>
  <c r="C57" i="4"/>
  <c r="J56" i="4"/>
  <c r="I59" i="4"/>
  <c r="G86" i="4"/>
  <c r="G32" i="4"/>
  <c r="F83" i="4"/>
  <c r="H83" i="4" s="1"/>
  <c r="C179" i="4"/>
  <c r="F179" i="4"/>
  <c r="C86" i="4"/>
  <c r="I178" i="4"/>
  <c r="L177" i="4"/>
  <c r="J31" i="4"/>
  <c r="C109" i="4" l="1"/>
  <c r="C87" i="4"/>
  <c r="G33" i="4"/>
  <c r="F84" i="4"/>
  <c r="H84" i="4" s="1"/>
  <c r="C110" i="4" s="1"/>
  <c r="C58" i="4"/>
  <c r="J57" i="4"/>
  <c r="C34" i="4"/>
  <c r="G245" i="4"/>
  <c r="J33" i="4"/>
  <c r="I179" i="4"/>
  <c r="L178" i="4"/>
  <c r="C180" i="4"/>
  <c r="F180" i="4"/>
  <c r="I60" i="4"/>
  <c r="G87" i="4"/>
  <c r="C210" i="4"/>
  <c r="F210" i="4"/>
  <c r="G275" i="4" l="1"/>
  <c r="I275" i="4"/>
  <c r="C275" i="4"/>
  <c r="C59" i="4"/>
  <c r="J58" i="4"/>
  <c r="C181" i="4"/>
  <c r="F181" i="4"/>
  <c r="I274" i="4"/>
  <c r="C274" i="4"/>
  <c r="K274" i="4" s="1"/>
  <c r="G274" i="4"/>
  <c r="C35" i="4"/>
  <c r="G246" i="4"/>
  <c r="J34" i="4"/>
  <c r="G34" i="4"/>
  <c r="F85" i="4"/>
  <c r="H85" i="4" s="1"/>
  <c r="C111" i="4" s="1"/>
  <c r="I61" i="4"/>
  <c r="G88" i="4"/>
  <c r="I180" i="4"/>
  <c r="L179" i="4"/>
  <c r="C88" i="4"/>
  <c r="C211" i="4"/>
  <c r="F211" i="4"/>
  <c r="I276" i="4" l="1"/>
  <c r="C276" i="4"/>
  <c r="K276" i="4" s="1"/>
  <c r="G276" i="4"/>
  <c r="C112" i="4"/>
  <c r="C89" i="4"/>
  <c r="I62" i="4"/>
  <c r="G89" i="4"/>
  <c r="C60" i="4"/>
  <c r="J59" i="4"/>
  <c r="C36" i="4"/>
  <c r="G247" i="4"/>
  <c r="C212" i="4"/>
  <c r="F212" i="4"/>
  <c r="I181" i="4"/>
  <c r="L180" i="4"/>
  <c r="G35" i="4"/>
  <c r="J35" i="4" s="1"/>
  <c r="F86" i="4"/>
  <c r="H86" i="4" s="1"/>
  <c r="C182" i="4"/>
  <c r="F182" i="4"/>
  <c r="K275" i="4"/>
  <c r="C213" i="4" l="1"/>
  <c r="F213" i="4"/>
  <c r="C61" i="4"/>
  <c r="J60" i="4"/>
  <c r="C90" i="4"/>
  <c r="C183" i="4"/>
  <c r="F183" i="4"/>
  <c r="I182" i="4"/>
  <c r="L181" i="4"/>
  <c r="I277" i="4"/>
  <c r="C277" i="4"/>
  <c r="G277" i="4"/>
  <c r="C37" i="4"/>
  <c r="G248" i="4"/>
  <c r="J36" i="4"/>
  <c r="I63" i="4"/>
  <c r="G90" i="4"/>
  <c r="G36" i="4"/>
  <c r="F87" i="4"/>
  <c r="H87" i="4" s="1"/>
  <c r="C113" i="4" s="1"/>
  <c r="I278" i="4" l="1"/>
  <c r="C278" i="4"/>
  <c r="K278" i="4" s="1"/>
  <c r="G278" i="4"/>
  <c r="I64" i="4"/>
  <c r="G91" i="4"/>
  <c r="I183" i="4"/>
  <c r="L182" i="4"/>
  <c r="C91" i="4"/>
  <c r="C214" i="4"/>
  <c r="F214" i="4"/>
  <c r="C114" i="4"/>
  <c r="K277" i="4"/>
  <c r="G37" i="4"/>
  <c r="F88" i="4"/>
  <c r="H88" i="4" s="1"/>
  <c r="C184" i="4"/>
  <c r="F184" i="4"/>
  <c r="C62" i="4"/>
  <c r="J61" i="4"/>
  <c r="C38" i="4"/>
  <c r="G249" i="4"/>
  <c r="J37" i="4"/>
  <c r="C63" i="4" l="1"/>
  <c r="J62" i="4"/>
  <c r="C215" i="4"/>
  <c r="F215" i="4"/>
  <c r="I184" i="4"/>
  <c r="L183" i="4"/>
  <c r="C39" i="4"/>
  <c r="G250" i="4"/>
  <c r="C185" i="4"/>
  <c r="F185" i="4"/>
  <c r="G279" i="4"/>
  <c r="I279" i="4"/>
  <c r="C279" i="4"/>
  <c r="K279" i="4" s="1"/>
  <c r="C92" i="4"/>
  <c r="I65" i="4"/>
  <c r="G93" i="4" s="1"/>
  <c r="G92" i="4"/>
  <c r="G38" i="4"/>
  <c r="F89" i="4"/>
  <c r="H89" i="4" s="1"/>
  <c r="C115" i="4" s="1"/>
  <c r="I280" i="4" l="1"/>
  <c r="C280" i="4"/>
  <c r="K280" i="4" s="1"/>
  <c r="G280" i="4"/>
  <c r="G39" i="4"/>
  <c r="F90" i="4"/>
  <c r="H90" i="4" s="1"/>
  <c r="C93" i="4"/>
  <c r="C40" i="4"/>
  <c r="J39" i="4"/>
  <c r="G251" i="4"/>
  <c r="C186" i="4"/>
  <c r="F186" i="4"/>
  <c r="J38" i="4"/>
  <c r="C116" i="4" s="1"/>
  <c r="I185" i="4"/>
  <c r="L184" i="4"/>
  <c r="C64" i="4"/>
  <c r="J63" i="4"/>
  <c r="C216" i="4"/>
  <c r="F216" i="4"/>
  <c r="I281" i="4" l="1"/>
  <c r="C281" i="4"/>
  <c r="G281" i="4"/>
  <c r="C65" i="4"/>
  <c r="J65" i="4" s="1"/>
  <c r="J64" i="4"/>
  <c r="C41" i="4"/>
  <c r="G252" i="4"/>
  <c r="J40" i="4"/>
  <c r="G40" i="4"/>
  <c r="F91" i="4"/>
  <c r="H91" i="4" s="1"/>
  <c r="C187" i="4"/>
  <c r="F187" i="4"/>
  <c r="C217" i="4"/>
  <c r="F217" i="4"/>
  <c r="I186" i="4"/>
  <c r="L185" i="4"/>
  <c r="C117" i="4"/>
  <c r="G253" i="4" l="1"/>
  <c r="K281" i="4"/>
  <c r="C118" i="4"/>
  <c r="I187" i="4"/>
  <c r="L187" i="4" s="1"/>
  <c r="L186" i="4"/>
  <c r="I282" i="4"/>
  <c r="C282" i="4"/>
  <c r="K282" i="4" s="1"/>
  <c r="G282" i="4"/>
  <c r="C218" i="4"/>
  <c r="F218" i="4"/>
  <c r="G41" i="4"/>
  <c r="F93" i="4" s="1"/>
  <c r="H93" i="4" s="1"/>
  <c r="F92" i="4"/>
  <c r="H92" i="4" s="1"/>
  <c r="G283" i="4" l="1"/>
  <c r="I283" i="4"/>
  <c r="C283" i="4"/>
  <c r="K283" i="4" s="1"/>
  <c r="C219" i="4"/>
  <c r="F219" i="4"/>
  <c r="J41" i="4"/>
  <c r="C119" i="4" s="1"/>
  <c r="I284" i="4" l="1"/>
  <c r="C284" i="4"/>
  <c r="G284" i="4"/>
  <c r="K284" i="4" l="1"/>
</calcChain>
</file>

<file path=xl/sharedStrings.xml><?xml version="1.0" encoding="utf-8"?>
<sst xmlns="http://schemas.openxmlformats.org/spreadsheetml/2006/main" count="257" uniqueCount="132">
  <si>
    <t>NET PRESENT VALUE PROFILE &amp; IRR</t>
  </si>
  <si>
    <t>At the end of the 10th year all the working capital &amp; investment in other assets can be sold at the book value</t>
  </si>
  <si>
    <t>Cost of Capital</t>
  </si>
  <si>
    <t>Working capital at the beginning of 10th year (In millions)</t>
  </si>
  <si>
    <t>Working capital at the end of 10th year (In millions)</t>
  </si>
  <si>
    <t>Value of infrastructure at the end of 10th year (In millions)</t>
  </si>
  <si>
    <t>Value of 2 servers at the end of 10th year (In millions)</t>
  </si>
  <si>
    <t>Total Cash obtained after selling all of the above (In millions)</t>
  </si>
  <si>
    <t>Revenue at the end of 10th year (In millions)</t>
  </si>
  <si>
    <t>Expenses at the end of the 10th year (In millions)</t>
  </si>
  <si>
    <t>Net Profit obtained after selling the assets (In millions)</t>
  </si>
  <si>
    <t>Tax (In millions)</t>
  </si>
  <si>
    <t>After Tax Incrementel Cashflow (In millions)</t>
  </si>
  <si>
    <t>Expenses in Year 2022</t>
  </si>
  <si>
    <t>Research &amp; Develpoment costs (In millions)</t>
  </si>
  <si>
    <t>Cost of Infrastructure (In milions)</t>
  </si>
  <si>
    <t>Advertising Costs (In millions)</t>
  </si>
  <si>
    <t>General &amp; Administrative costs (In millions)</t>
  </si>
  <si>
    <t>Working Capital (In  millions)</t>
  </si>
  <si>
    <t>Cost saving due to Alternium (In millions)</t>
  </si>
  <si>
    <t>Total Expenses (In millions)</t>
  </si>
  <si>
    <t xml:space="preserve">Discounting factor </t>
  </si>
  <si>
    <t>Year</t>
  </si>
  <si>
    <t>Time</t>
  </si>
  <si>
    <t>After-Tax Incremental Cashflows (In millions)</t>
  </si>
  <si>
    <t>Discounting factor</t>
  </si>
  <si>
    <t>Present Value (In Millions)</t>
  </si>
  <si>
    <t>Net Present Value (In Millions)</t>
  </si>
  <si>
    <t>IRR</t>
  </si>
  <si>
    <t>IRR is obtained when Net Present Value becomes 0</t>
  </si>
  <si>
    <t>Discounting Factor(v)</t>
  </si>
  <si>
    <t>Net Present Value (In millions)</t>
  </si>
  <si>
    <t>INVESTMENT ANALYSIS CASE STUDY</t>
  </si>
  <si>
    <t>UNIVERSAL SWAP LIQUIDITY PROOFS</t>
  </si>
  <si>
    <t>ALTERNIUM POOL</t>
  </si>
  <si>
    <t>REVENUES</t>
  </si>
  <si>
    <t>1. Pricing &amp; Unit Costs</t>
  </si>
  <si>
    <t>Growth Rate of US &amp; Russian participants without Alternium</t>
  </si>
  <si>
    <t>Growth Rate of US &amp; Russian participants with Alternium</t>
  </si>
  <si>
    <t>No. of US &amp; Russia participants in 2020 (In millions)</t>
  </si>
  <si>
    <t>No. of US &amp; Russia participants in 2022 (In millions)</t>
  </si>
  <si>
    <t>No of US and Russia participants in 2020(in millions)</t>
  </si>
  <si>
    <t>No of US and Russia participants in 2022(in millions)</t>
  </si>
  <si>
    <t>Growth Rate of International participants without Alternium</t>
  </si>
  <si>
    <t>Growth Rate of International participants with Alternium</t>
  </si>
  <si>
    <t>No. of International participants in 2020 (In millions)</t>
  </si>
  <si>
    <t>No. of International participants in 2022 (In millions)</t>
  </si>
  <si>
    <t>Inflation</t>
  </si>
  <si>
    <t>US &amp; Russia Participants (In millions)</t>
  </si>
  <si>
    <t>Flat Charge</t>
  </si>
  <si>
    <t>Cost of servicing</t>
  </si>
  <si>
    <t>Total (In millions)</t>
  </si>
  <si>
    <t>International Participants (In millions)</t>
  </si>
  <si>
    <t>2. New Participants on Alternium</t>
  </si>
  <si>
    <t>Growth rate of new participants</t>
  </si>
  <si>
    <t>Participants (In millions)</t>
  </si>
  <si>
    <t>Service Charge</t>
  </si>
  <si>
    <t>TOTAL REVENUE</t>
  </si>
  <si>
    <t>Revenue (In millions)</t>
  </si>
  <si>
    <t>EXPENSES</t>
  </si>
  <si>
    <t>1.Research and development costs(in millions)</t>
  </si>
  <si>
    <t xml:space="preserve">2.Introductory costs </t>
  </si>
  <si>
    <t>Cost of infrastructure (In millions)</t>
  </si>
  <si>
    <t>Salvage Value (In millions)</t>
  </si>
  <si>
    <t>Expected life of the asset (In years)</t>
  </si>
  <si>
    <t>Depreciated value each year (In millions)</t>
  </si>
  <si>
    <t>Introductory Costs (In millions)</t>
  </si>
  <si>
    <t>Depreciation Costs (In millons)</t>
  </si>
  <si>
    <r>
      <rPr>
        <b/>
        <sz val="20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.</t>
    </r>
    <r>
      <rPr>
        <b/>
        <sz val="20"/>
        <color theme="1"/>
        <rFont val="Calibri"/>
        <family val="2"/>
        <scheme val="minor"/>
      </rPr>
      <t>General and administrative costs</t>
    </r>
  </si>
  <si>
    <t>G&amp;A costs in 2021</t>
  </si>
  <si>
    <t>Growth Rate of Company's G&amp;A</t>
  </si>
  <si>
    <t xml:space="preserve">Growth Rate of Alternium G&amp;A </t>
  </si>
  <si>
    <t>Gross Company G&amp;A (In millions)</t>
  </si>
  <si>
    <t>G&amp;A Allocated to Alternium (In milions)</t>
  </si>
  <si>
    <t>Alternium G&amp;A (In millions)</t>
  </si>
  <si>
    <t>Total G&amp;A (In millions)</t>
  </si>
  <si>
    <t>4.Advertising Expenses</t>
  </si>
  <si>
    <t>Advertising expenses in 2021 (In millions)</t>
  </si>
  <si>
    <t>Growth Rate of costs</t>
  </si>
  <si>
    <t>Percentage increase due to alternium</t>
  </si>
  <si>
    <t>Without Alternium (In millions)</t>
  </si>
  <si>
    <t>With Alternium (In millions)</t>
  </si>
  <si>
    <t>5. Server Cost</t>
  </si>
  <si>
    <t>No. of International Participants in 2021 (In millions)</t>
  </si>
  <si>
    <t>Percentage of facility used</t>
  </si>
  <si>
    <t>Total capacity of the Server (In millions)</t>
  </si>
  <si>
    <t>Total capacity of the Server(in millions)</t>
  </si>
  <si>
    <t xml:space="preserve">Year </t>
  </si>
  <si>
    <t>Cost of Server (In millions)</t>
  </si>
  <si>
    <t>No. of Participants (In millions)</t>
  </si>
  <si>
    <t>6.Working Capital</t>
  </si>
  <si>
    <t>Conversion Charges as percentage of Total Revenue</t>
  </si>
  <si>
    <t>Inventory Charges as percentage of Total Revenue</t>
  </si>
  <si>
    <t>Accounts Payable as percentage of Total Revenue</t>
  </si>
  <si>
    <t>Conversion Charges (In millions)</t>
  </si>
  <si>
    <t>Inventory Charges (In millions)</t>
  </si>
  <si>
    <t>Accounts Payable (In millions)</t>
  </si>
  <si>
    <t>Total Working Capital Needs (In millions)</t>
  </si>
  <si>
    <t>7.Cost savings in current pool</t>
  </si>
  <si>
    <t xml:space="preserve">Increase in savings </t>
  </si>
  <si>
    <t>Cost Savings (In millions)</t>
  </si>
  <si>
    <t>Total Expenses</t>
  </si>
  <si>
    <t>Expenses (In millions)</t>
  </si>
  <si>
    <t>AFTER TAX INCREMENTAL CASHFLOWS</t>
  </si>
  <si>
    <t>TAX</t>
  </si>
  <si>
    <t>Taxable Income (In millions)</t>
  </si>
  <si>
    <t>Investment Analysis when life of Project is 20 years</t>
  </si>
  <si>
    <t>Revenues</t>
  </si>
  <si>
    <t>Growth Rate of New Participants</t>
  </si>
  <si>
    <t>Total Revenue</t>
  </si>
  <si>
    <t xml:space="preserve">Expenses </t>
  </si>
  <si>
    <t>1. Research &amp; Development Costs (In millions)</t>
  </si>
  <si>
    <t>2. Introductory Costs</t>
  </si>
  <si>
    <t>3. General &amp; Administrative Costs</t>
  </si>
  <si>
    <t>4. Advertising Expenses</t>
  </si>
  <si>
    <t>6. Working Capital</t>
  </si>
  <si>
    <t>7.  Cost Savings in Current Pool</t>
  </si>
  <si>
    <t>Increase in Savings</t>
  </si>
  <si>
    <t>After-Tax Incremental Cashflows</t>
  </si>
  <si>
    <t>Tax</t>
  </si>
  <si>
    <t>Working capital at the beginning of 20th year (In millions)</t>
  </si>
  <si>
    <t>Working capital at the end of 20th year (In millions)</t>
  </si>
  <si>
    <t>Value of infrastructure at the end of 20th year (In millions)</t>
  </si>
  <si>
    <t>Value of 5 servers at the end of 20th year (In millions)</t>
  </si>
  <si>
    <t>Revenue at the end of 20th year (In millions)</t>
  </si>
  <si>
    <t>Expenses at the end of the 20th year (In millions)</t>
  </si>
  <si>
    <t>EXPENSES IN THE YEAR 2022</t>
  </si>
  <si>
    <t>Cost Saving due to the Pool (In millions)</t>
  </si>
  <si>
    <t>Discounting Factor</t>
  </si>
  <si>
    <t>Present Value (In millions)</t>
  </si>
  <si>
    <t>IRR is obtained when NPV becomes 0</t>
  </si>
  <si>
    <t xml:space="preserve">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</si>
</sst>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9" formatCode="0.000"/>
    <numFmt numFmtId="170" formatCode="0.000%"/>
    <numFmt numFmtId="171" formatCode="0.000000000"/>
    <numFmt numFmtId="174" formatCode="0.0%"/>
    <numFmt numFmtId="177" formatCode="0.00000"/>
    <numFmt numFmtId="179" formatCode="0.0"/>
    <numFmt numFmtId="182" formatCode="0.00000000000000000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9" tint="-0.499984740745262"/>
      <name val="Maiandra GD"/>
      <family val="2"/>
    </font>
    <font>
      <sz val="11"/>
      <color theme="9" tint="-0.499984740745262"/>
      <name val="Maiandra GD"/>
      <family val="2"/>
    </font>
    <font>
      <sz val="11"/>
      <color theme="1"/>
      <name val="Bahnschrift SemiBold SemiConden"/>
      <family val="2"/>
    </font>
    <font>
      <sz val="14"/>
      <color theme="1"/>
      <name val="Bahnschrift SemiBold SemiConden"/>
      <family val="2"/>
    </font>
    <font>
      <b/>
      <sz val="14"/>
      <color theme="1"/>
      <name val="Bahnschrift SemiBold SemiConden"/>
      <family val="2"/>
    </font>
    <font>
      <sz val="14"/>
      <color theme="1"/>
      <name val="Bahnschrift SemiCondensed"/>
      <family val="2"/>
    </font>
    <font>
      <b/>
      <sz val="16"/>
      <color theme="1"/>
      <name val="Bahnschrift SemiBold SemiConden"/>
      <family val="2"/>
    </font>
    <font>
      <sz val="16"/>
      <color theme="1"/>
      <name val="Bahnschrift SemiBold SemiConden"/>
      <family val="2"/>
    </font>
    <font>
      <sz val="18"/>
      <color theme="1"/>
      <name val="Calibri"/>
      <family val="2"/>
      <scheme val="minor"/>
    </font>
    <font>
      <sz val="24"/>
      <color theme="1"/>
      <name val="Bahnschrift SemiBold SemiConden"/>
      <family val="2"/>
    </font>
    <font>
      <sz val="24"/>
      <color theme="9" tint="-0.499984740745262"/>
      <name val="Bahnschrift SemiBold SemiConden"/>
      <family val="2"/>
    </font>
    <font>
      <sz val="16"/>
      <color theme="1"/>
      <name val="Bahnschrift SemiCondensed"/>
      <family val="2"/>
    </font>
    <font>
      <sz val="22"/>
      <color theme="1"/>
      <name val="Bahnschrift SemiBold SemiConden"/>
      <family val="2"/>
    </font>
    <font>
      <sz val="26"/>
      <color theme="1"/>
      <name val="Bahnschrift SemiBold SemiConden"/>
      <family val="2"/>
    </font>
    <font>
      <sz val="22"/>
      <color theme="1"/>
      <name val="Bahnschrift SemiLight Condensed"/>
      <family val="2"/>
    </font>
    <font>
      <sz val="24"/>
      <name val="Corbel Light"/>
      <family val="2"/>
    </font>
    <font>
      <b/>
      <sz val="2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Bahnschrift Light SemiCondensed"/>
      <family val="2"/>
    </font>
    <font>
      <b/>
      <sz val="26"/>
      <name val="Calibri"/>
      <family val="2"/>
      <scheme val="minor"/>
    </font>
    <font>
      <sz val="14"/>
      <color theme="1"/>
      <name val="Arial Unicode MS"/>
      <family val="2"/>
    </font>
    <font>
      <sz val="18"/>
      <name val="Bahnschrift SemiBold SemiConden"/>
      <family val="2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/>
    <xf numFmtId="0" fontId="15" fillId="0" borderId="0" xfId="0" applyFont="1" applyAlignment="1"/>
    <xf numFmtId="9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169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169" fontId="15" fillId="0" borderId="0" xfId="0" applyNumberFormat="1" applyFont="1" applyAlignment="1">
      <alignment horizontal="left"/>
    </xf>
    <xf numFmtId="0" fontId="17" fillId="0" borderId="0" xfId="0" applyFont="1"/>
    <xf numFmtId="10" fontId="0" fillId="0" borderId="0" xfId="0" applyNumberFormat="1"/>
    <xf numFmtId="170" fontId="0" fillId="0" borderId="0" xfId="0" applyNumberFormat="1"/>
    <xf numFmtId="0" fontId="0" fillId="0" borderId="0" xfId="0" applyNumberFormat="1"/>
    <xf numFmtId="0" fontId="15" fillId="0" borderId="0" xfId="0" applyNumberFormat="1" applyFont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5" fillId="0" borderId="0" xfId="0" applyFont="1"/>
    <xf numFmtId="0" fontId="18" fillId="4" borderId="0" xfId="0" applyFont="1" applyFill="1" applyAlignment="1">
      <alignment horizontal="center"/>
    </xf>
    <xf numFmtId="0" fontId="19" fillId="4" borderId="0" xfId="0" applyFont="1" applyFill="1" applyAlignment="1">
      <alignment horizontal="center"/>
    </xf>
    <xf numFmtId="0" fontId="22" fillId="0" borderId="0" xfId="0" applyFont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3" fillId="4" borderId="1" xfId="0" applyFont="1" applyFill="1" applyBorder="1"/>
    <xf numFmtId="0" fontId="24" fillId="0" borderId="0" xfId="0" applyFont="1"/>
    <xf numFmtId="0" fontId="0" fillId="0" borderId="1" xfId="0" applyBorder="1" applyAlignment="1">
      <alignment horizontal="center"/>
    </xf>
    <xf numFmtId="0" fontId="0" fillId="0" borderId="0" xfId="0"/>
    <xf numFmtId="9" fontId="0" fillId="0" borderId="0" xfId="0" applyNumberFormat="1"/>
    <xf numFmtId="174" fontId="0" fillId="0" borderId="0" xfId="0" applyNumberFormat="1"/>
    <xf numFmtId="0" fontId="25" fillId="4" borderId="0" xfId="0" applyFont="1" applyFill="1"/>
    <xf numFmtId="0" fontId="0" fillId="4" borderId="0" xfId="0" applyFill="1"/>
    <xf numFmtId="0" fontId="26" fillId="0" borderId="0" xfId="0" applyFont="1"/>
    <xf numFmtId="0" fontId="27" fillId="4" borderId="0" xfId="0" applyFont="1" applyFill="1"/>
    <xf numFmtId="0" fontId="3" fillId="0" borderId="0" xfId="0" applyFont="1" applyAlignment="1">
      <alignment horizontal="center"/>
    </xf>
    <xf numFmtId="0" fontId="1" fillId="0" borderId="0" xfId="0" applyFont="1"/>
    <xf numFmtId="0" fontId="8" fillId="0" borderId="0" xfId="0" applyFont="1"/>
    <xf numFmtId="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/>
    <xf numFmtId="0" fontId="9" fillId="4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0" fontId="20" fillId="4" borderId="1" xfId="0" applyFont="1" applyFill="1" applyBorder="1"/>
    <xf numFmtId="0" fontId="20" fillId="0" borderId="0" xfId="0" applyFont="1"/>
    <xf numFmtId="9" fontId="1" fillId="0" borderId="0" xfId="0" applyNumberFormat="1" applyFont="1"/>
    <xf numFmtId="0" fontId="24" fillId="0" borderId="0" xfId="0" applyFont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3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0" fillId="4" borderId="1" xfId="0" applyFill="1" applyBorder="1" applyAlignment="1">
      <alignment horizontal="center" vertic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6" fillId="0" borderId="0" xfId="0" applyFont="1"/>
    <xf numFmtId="0" fontId="31" fillId="4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/>
    </xf>
    <xf numFmtId="0" fontId="31" fillId="4" borderId="1" xfId="0" applyFont="1" applyFill="1" applyBorder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30" fillId="0" borderId="0" xfId="0" applyFont="1"/>
    <xf numFmtId="0" fontId="3" fillId="0" borderId="0" xfId="0" applyFont="1" applyAlignment="1"/>
    <xf numFmtId="9" fontId="0" fillId="0" borderId="0" xfId="0" applyNumberFormat="1"/>
    <xf numFmtId="10" fontId="3" fillId="0" borderId="0" xfId="0" applyNumberFormat="1" applyFont="1" applyAlignment="1"/>
    <xf numFmtId="0" fontId="0" fillId="0" borderId="0" xfId="0"/>
    <xf numFmtId="0" fontId="0" fillId="0" borderId="1" xfId="0" applyBorder="1" applyAlignment="1">
      <alignment horizontal="center"/>
    </xf>
    <xf numFmtId="0" fontId="6" fillId="0" borderId="0" xfId="0" applyFont="1"/>
    <xf numFmtId="177" fontId="0" fillId="0" borderId="0" xfId="0" applyNumberFormat="1"/>
    <xf numFmtId="2" fontId="0" fillId="0" borderId="0" xfId="0" applyNumberFormat="1"/>
    <xf numFmtId="9" fontId="1" fillId="0" borderId="0" xfId="0" applyNumberFormat="1" applyFont="1" applyAlignment="1">
      <alignment horizontal="center"/>
    </xf>
    <xf numFmtId="0" fontId="2" fillId="0" borderId="0" xfId="0" applyFont="1"/>
    <xf numFmtId="9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6" fillId="0" borderId="0" xfId="0" applyFont="1"/>
    <xf numFmtId="9" fontId="0" fillId="0" borderId="0" xfId="0" applyNumberFormat="1"/>
    <xf numFmtId="0" fontId="6" fillId="0" borderId="0" xfId="0" applyFont="1"/>
    <xf numFmtId="169" fontId="0" fillId="0" borderId="2" xfId="0" applyNumberFormat="1" applyBorder="1" applyAlignment="1">
      <alignment horizontal="center"/>
    </xf>
    <xf numFmtId="169" fontId="0" fillId="0" borderId="4" xfId="0" applyNumberFormat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9" fontId="0" fillId="5" borderId="2" xfId="0" applyNumberFormat="1" applyFill="1" applyBorder="1" applyAlignment="1">
      <alignment horizontal="center"/>
    </xf>
    <xf numFmtId="169" fontId="0" fillId="5" borderId="3" xfId="0" applyNumberFormat="1" applyFill="1" applyBorder="1" applyAlignment="1">
      <alignment horizontal="center"/>
    </xf>
    <xf numFmtId="169" fontId="0" fillId="5" borderId="4" xfId="0" applyNumberFormat="1" applyFill="1" applyBorder="1" applyAlignment="1">
      <alignment horizontal="center"/>
    </xf>
    <xf numFmtId="169" fontId="0" fillId="5" borderId="1" xfId="0" applyNumberFormat="1" applyFill="1" applyBorder="1" applyAlignment="1">
      <alignment horizontal="center"/>
    </xf>
    <xf numFmtId="9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/>
    <xf numFmtId="0" fontId="6" fillId="0" borderId="0" xfId="0" applyFont="1"/>
    <xf numFmtId="169" fontId="0" fillId="0" borderId="0" xfId="0" applyNumberFormat="1"/>
    <xf numFmtId="0" fontId="29" fillId="0" borderId="0" xfId="0" applyFont="1"/>
    <xf numFmtId="0" fontId="29" fillId="4" borderId="0" xfId="0" applyFont="1" applyFill="1"/>
    <xf numFmtId="0" fontId="3" fillId="0" borderId="0" xfId="0" applyFont="1"/>
    <xf numFmtId="9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0" borderId="0" xfId="0" applyFont="1"/>
    <xf numFmtId="0" fontId="0" fillId="2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32" fillId="0" borderId="0" xfId="0" applyFont="1"/>
    <xf numFmtId="0" fontId="2" fillId="0" borderId="0" xfId="0" applyFont="1"/>
    <xf numFmtId="9" fontId="0" fillId="0" borderId="0" xfId="0" applyNumberFormat="1"/>
    <xf numFmtId="0" fontId="10" fillId="0" borderId="0" xfId="0" applyFont="1"/>
    <xf numFmtId="0" fontId="4" fillId="4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1" fillId="0" borderId="0" xfId="0" applyFont="1"/>
    <xf numFmtId="0" fontId="33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33" fillId="4" borderId="1" xfId="0" applyFont="1" applyFill="1" applyBorder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10" fillId="0" borderId="0" xfId="0" applyFont="1"/>
    <xf numFmtId="0" fontId="0" fillId="6" borderId="0" xfId="0" applyFill="1"/>
    <xf numFmtId="0" fontId="0" fillId="6" borderId="1" xfId="0" applyFill="1" applyBorder="1" applyAlignment="1">
      <alignment horizontal="center"/>
    </xf>
    <xf numFmtId="2" fontId="0" fillId="6" borderId="0" xfId="0" applyNumberFormat="1" applyFill="1"/>
    <xf numFmtId="0" fontId="7" fillId="0" borderId="0" xfId="0" applyFont="1"/>
    <xf numFmtId="9" fontId="7" fillId="0" borderId="0" xfId="0" applyNumberFormat="1" applyFont="1" applyAlignment="1">
      <alignment horizontal="center"/>
    </xf>
    <xf numFmtId="0" fontId="0" fillId="0" borderId="0" xfId="0"/>
    <xf numFmtId="0" fontId="5" fillId="0" borderId="0" xfId="0" applyFont="1"/>
    <xf numFmtId="9" fontId="0" fillId="0" borderId="0" xfId="0" applyNumberFormat="1"/>
    <xf numFmtId="0" fontId="30" fillId="4" borderId="0" xfId="0" applyFont="1" applyFill="1"/>
    <xf numFmtId="0" fontId="21" fillId="4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69" fontId="3" fillId="0" borderId="0" xfId="0" applyNumberFormat="1" applyFont="1" applyAlignment="1">
      <alignment horizontal="center"/>
    </xf>
    <xf numFmtId="169" fontId="3" fillId="0" borderId="0" xfId="0" applyNumberFormat="1" applyFont="1"/>
    <xf numFmtId="0" fontId="34" fillId="0" borderId="0" xfId="0" applyFont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0" fillId="4" borderId="0" xfId="0" applyFont="1" applyFill="1"/>
    <xf numFmtId="0" fontId="9" fillId="0" borderId="0" xfId="0" applyFont="1" applyAlignment="1">
      <alignment horizontal="center"/>
    </xf>
    <xf numFmtId="0" fontId="28" fillId="0" borderId="0" xfId="0" applyFont="1"/>
    <xf numFmtId="0" fontId="35" fillId="0" borderId="0" xfId="0" applyFont="1"/>
    <xf numFmtId="170" fontId="35" fillId="0" borderId="0" xfId="0" applyNumberFormat="1" applyFont="1" applyAlignment="1">
      <alignment horizontal="center"/>
    </xf>
    <xf numFmtId="0" fontId="35" fillId="0" borderId="0" xfId="0" applyFont="1" applyAlignment="1">
      <alignment horizontal="center"/>
    </xf>
    <xf numFmtId="169" fontId="35" fillId="0" borderId="0" xfId="0" applyNumberFormat="1" applyFont="1" applyAlignment="1">
      <alignment horizontal="center"/>
    </xf>
    <xf numFmtId="0" fontId="0" fillId="0" borderId="0" xfId="0" applyNumberFormat="1" applyBorder="1" applyAlignment="1"/>
    <xf numFmtId="0" fontId="0" fillId="3" borderId="1" xfId="0" applyFill="1" applyBorder="1" applyAlignment="1">
      <alignment horizontal="center"/>
    </xf>
    <xf numFmtId="169" fontId="0" fillId="3" borderId="1" xfId="0" applyNumberFormat="1" applyFill="1" applyBorder="1" applyAlignment="1">
      <alignment horizontal="center"/>
    </xf>
    <xf numFmtId="0" fontId="0" fillId="3" borderId="5" xfId="0" applyNumberFormat="1" applyFill="1" applyBorder="1" applyAlignment="1"/>
    <xf numFmtId="0" fontId="0" fillId="3" borderId="0" xfId="0" applyNumberFormat="1" applyFill="1" applyBorder="1" applyAlignment="1"/>
    <xf numFmtId="171" fontId="0" fillId="3" borderId="1" xfId="0" applyNumberFormat="1" applyFill="1" applyBorder="1" applyAlignment="1">
      <alignment horizontal="center"/>
    </xf>
    <xf numFmtId="182" fontId="0" fillId="3" borderId="0" xfId="0" applyNumberFormat="1" applyFill="1"/>
    <xf numFmtId="0" fontId="0" fillId="3" borderId="0" xfId="0" applyFill="1"/>
    <xf numFmtId="169" fontId="0" fillId="3" borderId="0" xfId="0" applyNumberFormat="1" applyFill="1"/>
    <xf numFmtId="179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D873E-CB2B-4885-814F-D2752EFF832F}">
  <dimension ref="A3:P256"/>
  <sheetViews>
    <sheetView topLeftCell="A89" workbookViewId="0">
      <selection activeCell="J246" sqref="J246:J256"/>
    </sheetView>
  </sheetViews>
  <sheetFormatPr defaultRowHeight="14.4" x14ac:dyDescent="0.3"/>
  <cols>
    <col min="1" max="1" width="11.5546875" customWidth="1"/>
    <col min="2" max="2" width="24" customWidth="1"/>
    <col min="3" max="3" width="12.88671875" customWidth="1"/>
    <col min="4" max="4" width="36.5546875" customWidth="1"/>
    <col min="6" max="6" width="25.33203125" customWidth="1"/>
    <col min="7" max="7" width="17.44140625" customWidth="1"/>
    <col min="8" max="8" width="17" customWidth="1"/>
    <col min="9" max="9" width="12.33203125" customWidth="1"/>
    <col min="10" max="10" width="16.88671875" customWidth="1"/>
    <col min="11" max="11" width="22.5546875" customWidth="1"/>
    <col min="12" max="12" width="11.6640625" bestFit="1" customWidth="1"/>
  </cols>
  <sheetData>
    <row r="3" spans="3:10" ht="31.8" x14ac:dyDescent="0.5">
      <c r="C3" s="60" t="s">
        <v>32</v>
      </c>
      <c r="D3" s="60"/>
      <c r="E3" s="60"/>
      <c r="F3" s="60"/>
      <c r="G3" s="61"/>
      <c r="H3" s="61"/>
      <c r="I3" s="61"/>
      <c r="J3" s="61"/>
    </row>
    <row r="4" spans="3:10" ht="27" customHeight="1" x14ac:dyDescent="0.3"/>
    <row r="5" spans="3:10" ht="27.6" x14ac:dyDescent="0.45">
      <c r="C5" s="62" t="s">
        <v>33</v>
      </c>
    </row>
    <row r="9" spans="3:10" ht="31.2" x14ac:dyDescent="0.6">
      <c r="G9" s="63" t="s">
        <v>34</v>
      </c>
      <c r="H9" s="61"/>
      <c r="I9" s="61"/>
      <c r="J9" s="61"/>
    </row>
    <row r="10" spans="3:10" x14ac:dyDescent="0.3">
      <c r="C10" t="s">
        <v>35</v>
      </c>
    </row>
    <row r="13" spans="3:10" ht="18" x14ac:dyDescent="0.35">
      <c r="C13" s="3" t="s">
        <v>36</v>
      </c>
      <c r="D13" s="3"/>
      <c r="E13" s="3"/>
    </row>
    <row r="14" spans="3:10" x14ac:dyDescent="0.3">
      <c r="C14" s="65" t="s">
        <v>37</v>
      </c>
      <c r="D14" s="65"/>
      <c r="E14" s="65"/>
      <c r="F14" s="65"/>
      <c r="G14" s="65"/>
      <c r="H14" s="65"/>
      <c r="I14" s="67">
        <v>0.05</v>
      </c>
    </row>
    <row r="15" spans="3:10" x14ac:dyDescent="0.3">
      <c r="C15" s="65" t="s">
        <v>38</v>
      </c>
      <c r="D15" s="65"/>
      <c r="E15" s="65"/>
      <c r="F15" s="65"/>
      <c r="G15" s="65"/>
      <c r="H15" s="65"/>
      <c r="I15" s="67">
        <v>0.05</v>
      </c>
    </row>
    <row r="16" spans="3:10" ht="15.6" x14ac:dyDescent="0.3">
      <c r="C16" s="64" t="s">
        <v>41</v>
      </c>
      <c r="D16" s="64"/>
      <c r="E16" s="64"/>
      <c r="F16" s="64"/>
      <c r="G16" s="64"/>
      <c r="I16" s="68">
        <v>45</v>
      </c>
    </row>
    <row r="17" spans="3:12" ht="15.6" x14ac:dyDescent="0.3">
      <c r="C17" s="64" t="s">
        <v>42</v>
      </c>
      <c r="D17" s="64"/>
      <c r="E17" s="64"/>
      <c r="F17" s="64"/>
      <c r="G17" s="64"/>
      <c r="I17" s="68">
        <v>49.612500000000004</v>
      </c>
    </row>
    <row r="19" spans="3:12" x14ac:dyDescent="0.3">
      <c r="C19" s="65" t="s">
        <v>43</v>
      </c>
      <c r="D19" s="65"/>
      <c r="E19" s="65"/>
      <c r="F19" s="65"/>
      <c r="G19" s="65"/>
      <c r="I19" s="69">
        <v>0.08</v>
      </c>
    </row>
    <row r="20" spans="3:12" x14ac:dyDescent="0.3">
      <c r="C20" s="65" t="s">
        <v>44</v>
      </c>
      <c r="D20" s="65"/>
      <c r="E20" s="65"/>
      <c r="F20" s="65"/>
      <c r="G20" s="65"/>
      <c r="I20" s="69">
        <v>0.1</v>
      </c>
    </row>
    <row r="21" spans="3:12" x14ac:dyDescent="0.3">
      <c r="C21" s="65" t="s">
        <v>45</v>
      </c>
      <c r="D21" s="65"/>
      <c r="E21" s="65"/>
      <c r="F21" s="65"/>
      <c r="G21" s="65"/>
      <c r="I21" s="70">
        <v>30</v>
      </c>
    </row>
    <row r="22" spans="3:12" x14ac:dyDescent="0.3">
      <c r="C22" s="65" t="s">
        <v>46</v>
      </c>
      <c r="D22" s="65"/>
      <c r="E22" s="65"/>
      <c r="F22" s="65"/>
      <c r="G22" s="65"/>
      <c r="I22" s="70">
        <v>34.992000000000004</v>
      </c>
    </row>
    <row r="24" spans="3:12" ht="21" x14ac:dyDescent="0.4">
      <c r="C24" s="66" t="s">
        <v>47</v>
      </c>
      <c r="D24" s="19">
        <v>1.4999999999999999E-2</v>
      </c>
    </row>
    <row r="26" spans="3:12" ht="21" x14ac:dyDescent="0.4">
      <c r="C26" s="74" t="s">
        <v>22</v>
      </c>
      <c r="D26" s="78" t="s">
        <v>48</v>
      </c>
      <c r="E26" s="78"/>
      <c r="F26" s="78"/>
      <c r="G26" s="78"/>
      <c r="H26" s="74" t="s">
        <v>49</v>
      </c>
      <c r="I26" s="78" t="s">
        <v>50</v>
      </c>
      <c r="J26" s="78"/>
      <c r="K26" s="78" t="s">
        <v>51</v>
      </c>
      <c r="L26" s="78"/>
    </row>
    <row r="27" spans="3:12" x14ac:dyDescent="0.3">
      <c r="C27" s="73">
        <v>2022</v>
      </c>
      <c r="D27" s="72">
        <v>49.613</v>
      </c>
      <c r="E27" s="72"/>
      <c r="F27" s="72"/>
      <c r="G27" s="72"/>
      <c r="H27">
        <v>100</v>
      </c>
      <c r="I27">
        <f>36*(-1)</f>
        <v>-36</v>
      </c>
      <c r="K27">
        <f>D27*(H27+I27)</f>
        <v>3175.232</v>
      </c>
    </row>
    <row r="28" spans="3:12" x14ac:dyDescent="0.3">
      <c r="C28" s="73">
        <v>2023</v>
      </c>
      <c r="D28" s="72">
        <f>D27*(1+$I$14)</f>
        <v>52.093650000000004</v>
      </c>
      <c r="E28" s="72"/>
      <c r="F28" s="72"/>
      <c r="G28" s="72"/>
      <c r="H28">
        <f>H27*(1+$D$24)</f>
        <v>101.49999999999999</v>
      </c>
      <c r="I28">
        <f>I27*(1+$D$24)</f>
        <v>-36.54</v>
      </c>
      <c r="K28" s="72">
        <f t="shared" ref="K28:K37" si="0">D28*(H28+I28)</f>
        <v>3384.0035039999993</v>
      </c>
    </row>
    <row r="29" spans="3:12" x14ac:dyDescent="0.3">
      <c r="C29" s="73">
        <v>2024</v>
      </c>
      <c r="D29" s="72">
        <f t="shared" ref="D29:D37" si="1">D28*(1+$I$14)</f>
        <v>54.698332500000006</v>
      </c>
      <c r="E29" s="72"/>
      <c r="F29" s="72"/>
      <c r="G29" s="72"/>
      <c r="H29" s="72">
        <f t="shared" ref="H29:H37" si="2">H28*(1+$D$24)</f>
        <v>103.02249999999998</v>
      </c>
      <c r="I29" s="72">
        <f t="shared" ref="I29:I37" si="3">I28*(1+$D$24)</f>
        <v>-37.088099999999997</v>
      </c>
      <c r="K29" s="72">
        <f t="shared" si="0"/>
        <v>3606.5017343879995</v>
      </c>
    </row>
    <row r="30" spans="3:12" x14ac:dyDescent="0.3">
      <c r="C30" s="73">
        <v>2025</v>
      </c>
      <c r="D30" s="72">
        <f t="shared" si="1"/>
        <v>57.43324912500001</v>
      </c>
      <c r="E30" s="72"/>
      <c r="F30" s="72"/>
      <c r="G30" s="72"/>
      <c r="H30" s="72">
        <f t="shared" si="2"/>
        <v>104.56783749999997</v>
      </c>
      <c r="I30" s="72">
        <f t="shared" si="3"/>
        <v>-37.644421499999993</v>
      </c>
      <c r="K30" s="72">
        <f t="shared" si="0"/>
        <v>3843.6292234240104</v>
      </c>
    </row>
    <row r="31" spans="3:12" x14ac:dyDescent="0.3">
      <c r="C31" s="73">
        <v>2026</v>
      </c>
      <c r="D31" s="72">
        <f t="shared" si="1"/>
        <v>60.30491158125001</v>
      </c>
      <c r="E31" s="72"/>
      <c r="F31" s="72"/>
      <c r="G31" s="72"/>
      <c r="H31" s="72">
        <f t="shared" si="2"/>
        <v>106.13635506249996</v>
      </c>
      <c r="I31" s="72">
        <f t="shared" si="3"/>
        <v>-38.209087822499988</v>
      </c>
      <c r="K31" s="72">
        <f t="shared" si="0"/>
        <v>4096.3478448641381</v>
      </c>
    </row>
    <row r="32" spans="3:12" x14ac:dyDescent="0.3">
      <c r="C32" s="73">
        <v>2027</v>
      </c>
      <c r="D32" s="72">
        <f t="shared" si="1"/>
        <v>63.320157160312512</v>
      </c>
      <c r="E32" s="72"/>
      <c r="F32" s="72"/>
      <c r="G32" s="72"/>
      <c r="H32" s="72">
        <f t="shared" si="2"/>
        <v>107.72840038843745</v>
      </c>
      <c r="I32" s="72">
        <f t="shared" si="3"/>
        <v>-38.782224139837481</v>
      </c>
      <c r="K32" s="72">
        <f t="shared" si="0"/>
        <v>4365.6827156639556</v>
      </c>
    </row>
    <row r="33" spans="3:12" x14ac:dyDescent="0.3">
      <c r="C33" s="73">
        <v>2028</v>
      </c>
      <c r="D33" s="72">
        <f t="shared" si="1"/>
        <v>66.486165018328137</v>
      </c>
      <c r="H33" s="72">
        <f t="shared" si="2"/>
        <v>109.344326394264</v>
      </c>
      <c r="I33" s="72">
        <f t="shared" si="3"/>
        <v>-39.36395750193504</v>
      </c>
      <c r="K33" s="72">
        <f t="shared" si="0"/>
        <v>4652.7263542188603</v>
      </c>
    </row>
    <row r="34" spans="3:12" x14ac:dyDescent="0.3">
      <c r="C34" s="73">
        <v>2029</v>
      </c>
      <c r="D34" s="72">
        <f t="shared" si="1"/>
        <v>69.810473269244554</v>
      </c>
      <c r="H34" s="72">
        <f t="shared" si="2"/>
        <v>110.98449129017796</v>
      </c>
      <c r="I34" s="72">
        <f t="shared" si="3"/>
        <v>-39.954416864464065</v>
      </c>
      <c r="K34" s="72">
        <f t="shared" si="0"/>
        <v>4958.6431120087509</v>
      </c>
    </row>
    <row r="35" spans="3:12" x14ac:dyDescent="0.3">
      <c r="C35" s="73">
        <v>2030</v>
      </c>
      <c r="D35" s="72">
        <f t="shared" si="1"/>
        <v>73.300996932706781</v>
      </c>
      <c r="H35" s="72">
        <f t="shared" si="2"/>
        <v>112.64925865953062</v>
      </c>
      <c r="I35" s="72">
        <f t="shared" si="3"/>
        <v>-40.553733117431022</v>
      </c>
      <c r="K35" s="72">
        <f t="shared" si="0"/>
        <v>5284.6738966233261</v>
      </c>
    </row>
    <row r="36" spans="3:12" x14ac:dyDescent="0.3">
      <c r="C36" s="73">
        <v>2031</v>
      </c>
      <c r="D36" s="72">
        <f t="shared" si="1"/>
        <v>76.966046779342122</v>
      </c>
      <c r="H36" s="72">
        <f t="shared" si="2"/>
        <v>114.33899753942356</v>
      </c>
      <c r="I36" s="72">
        <f t="shared" si="3"/>
        <v>-41.162039114192481</v>
      </c>
      <c r="K36" s="72">
        <f t="shared" si="0"/>
        <v>5632.1412053263084</v>
      </c>
    </row>
    <row r="37" spans="3:12" x14ac:dyDescent="0.3">
      <c r="C37" s="73">
        <v>2032</v>
      </c>
      <c r="D37" s="72">
        <f t="shared" si="1"/>
        <v>80.814349118309238</v>
      </c>
      <c r="H37" s="72">
        <f t="shared" si="2"/>
        <v>116.0540825025149</v>
      </c>
      <c r="I37" s="72">
        <f t="shared" si="3"/>
        <v>-41.779469700905366</v>
      </c>
      <c r="K37" s="72">
        <f t="shared" si="0"/>
        <v>6002.4544895765139</v>
      </c>
    </row>
    <row r="39" spans="3:12" ht="23.4" x14ac:dyDescent="0.45">
      <c r="C39" s="79" t="s">
        <v>22</v>
      </c>
      <c r="D39" s="80" t="s">
        <v>52</v>
      </c>
      <c r="E39" s="80"/>
      <c r="F39" s="80"/>
      <c r="G39" s="80"/>
      <c r="H39" s="81" t="s">
        <v>49</v>
      </c>
      <c r="I39" s="80" t="s">
        <v>50</v>
      </c>
      <c r="J39" s="80"/>
      <c r="K39" s="80" t="s">
        <v>51</v>
      </c>
      <c r="L39" s="80"/>
    </row>
    <row r="40" spans="3:12" x14ac:dyDescent="0.3">
      <c r="C40" s="76">
        <v>2022</v>
      </c>
      <c r="D40">
        <v>34.991999999999997</v>
      </c>
      <c r="H40">
        <v>100</v>
      </c>
      <c r="I40">
        <f>48*(-1)</f>
        <v>-48</v>
      </c>
      <c r="K40">
        <v>1819.5840000000001</v>
      </c>
    </row>
    <row r="41" spans="3:12" x14ac:dyDescent="0.3">
      <c r="C41" s="76">
        <v>2023</v>
      </c>
      <c r="D41">
        <f>D40*(1+$I$20)</f>
        <v>38.491199999999999</v>
      </c>
      <c r="H41">
        <f>H40*(1+$D$24)</f>
        <v>101.49999999999999</v>
      </c>
      <c r="I41">
        <f>I40*(1+$D$24)</f>
        <v>-48.72</v>
      </c>
      <c r="K41">
        <f>K40*(H41+I41)</f>
        <v>96037.643519999983</v>
      </c>
    </row>
    <row r="42" spans="3:12" x14ac:dyDescent="0.3">
      <c r="C42" s="76">
        <v>2024</v>
      </c>
      <c r="D42" s="75">
        <f t="shared" ref="D42:D50" si="4">D41*(1+$I$20)</f>
        <v>42.340320000000006</v>
      </c>
      <c r="H42" s="75">
        <f t="shared" ref="H42:H50" si="5">H41*(1+$D$24)</f>
        <v>103.02249999999998</v>
      </c>
      <c r="I42" s="75">
        <f t="shared" ref="I42:I50" si="6">I41*(1+$D$24)</f>
        <v>-49.450799999999994</v>
      </c>
      <c r="K42">
        <f>K41*(H42+I42)</f>
        <v>5144899.8273603814</v>
      </c>
    </row>
    <row r="43" spans="3:12" x14ac:dyDescent="0.3">
      <c r="C43" s="76">
        <v>2025</v>
      </c>
      <c r="D43" s="75">
        <f t="shared" si="4"/>
        <v>46.574352000000012</v>
      </c>
      <c r="H43" s="75">
        <f t="shared" si="5"/>
        <v>104.56783749999997</v>
      </c>
      <c r="I43" s="75">
        <f t="shared" si="6"/>
        <v>-50.192561999999988</v>
      </c>
      <c r="K43" s="75">
        <f t="shared" ref="K43:K50" si="7">K42*(H43+I43)</f>
        <v>279755345.53262305</v>
      </c>
    </row>
    <row r="44" spans="3:12" x14ac:dyDescent="0.3">
      <c r="C44" s="76">
        <v>2026</v>
      </c>
      <c r="D44" s="75">
        <f t="shared" si="4"/>
        <v>51.231787200000014</v>
      </c>
      <c r="H44" s="75">
        <f t="shared" si="5"/>
        <v>106.13635506249996</v>
      </c>
      <c r="I44" s="75">
        <f t="shared" si="6"/>
        <v>-50.94545042999998</v>
      </c>
      <c r="K44" s="75">
        <f t="shared" si="7"/>
        <v>15439950595.723078</v>
      </c>
    </row>
    <row r="45" spans="3:12" x14ac:dyDescent="0.3">
      <c r="C45" s="76">
        <v>2027</v>
      </c>
      <c r="D45" s="75">
        <f t="shared" si="4"/>
        <v>56.354965920000019</v>
      </c>
      <c r="H45" s="75">
        <f t="shared" si="5"/>
        <v>107.72840038843745</v>
      </c>
      <c r="I45" s="75">
        <f t="shared" si="6"/>
        <v>-51.709632186449973</v>
      </c>
      <c r="K45" s="75">
        <f t="shared" si="7"/>
        <v>864927013471.94958</v>
      </c>
    </row>
    <row r="46" spans="3:12" x14ac:dyDescent="0.3">
      <c r="C46" s="76">
        <v>2028</v>
      </c>
      <c r="D46" s="75">
        <f t="shared" si="4"/>
        <v>61.990462512000029</v>
      </c>
      <c r="H46" s="75">
        <f t="shared" si="5"/>
        <v>109.344326394264</v>
      </c>
      <c r="I46" s="75">
        <f t="shared" si="6"/>
        <v>-52.485276669246716</v>
      </c>
      <c r="K46" s="75">
        <f t="shared" si="7"/>
        <v>49178928067512.281</v>
      </c>
    </row>
    <row r="47" spans="3:12" x14ac:dyDescent="0.3">
      <c r="C47" s="76">
        <v>2029</v>
      </c>
      <c r="D47" s="75">
        <f t="shared" si="4"/>
        <v>68.189508763200038</v>
      </c>
      <c r="H47" s="75">
        <f t="shared" si="5"/>
        <v>110.98449129017796</v>
      </c>
      <c r="I47" s="75">
        <f t="shared" si="6"/>
        <v>-53.272555819285408</v>
      </c>
      <c r="K47" s="75">
        <f t="shared" si="7"/>
        <v>2838211123159935</v>
      </c>
    </row>
    <row r="48" spans="3:12" x14ac:dyDescent="0.3">
      <c r="C48" s="76">
        <v>2030</v>
      </c>
      <c r="D48" s="75">
        <f t="shared" si="4"/>
        <v>75.008459639520055</v>
      </c>
      <c r="H48" s="75">
        <f t="shared" si="5"/>
        <v>112.64925865953062</v>
      </c>
      <c r="I48" s="75">
        <f t="shared" si="6"/>
        <v>-54.071644156574685</v>
      </c>
      <c r="K48" s="75">
        <f t="shared" si="7"/>
        <v>1.6625563705046426E+17</v>
      </c>
    </row>
    <row r="49" spans="2:11" x14ac:dyDescent="0.3">
      <c r="C49" s="76">
        <v>2031</v>
      </c>
      <c r="D49" s="75">
        <f t="shared" si="4"/>
        <v>82.509305603472072</v>
      </c>
      <c r="H49" s="75">
        <f t="shared" si="5"/>
        <v>114.33899753942356</v>
      </c>
      <c r="I49" s="75">
        <f t="shared" si="6"/>
        <v>-54.882718818923301</v>
      </c>
      <c r="K49" s="75">
        <f t="shared" si="7"/>
        <v>9.8849414953267323E+18</v>
      </c>
    </row>
    <row r="50" spans="2:11" x14ac:dyDescent="0.3">
      <c r="C50" s="76">
        <v>2032</v>
      </c>
      <c r="D50" s="75">
        <f t="shared" si="4"/>
        <v>90.760236163819286</v>
      </c>
      <c r="H50" s="75">
        <f t="shared" si="5"/>
        <v>116.0540825025149</v>
      </c>
      <c r="I50" s="75">
        <f t="shared" si="6"/>
        <v>-55.705959601207148</v>
      </c>
      <c r="K50" s="75">
        <f t="shared" si="7"/>
        <v>5.965376642322145E+20</v>
      </c>
    </row>
    <row r="54" spans="2:11" ht="23.4" x14ac:dyDescent="0.45">
      <c r="B54" s="82" t="s">
        <v>53</v>
      </c>
      <c r="C54" s="82"/>
      <c r="D54" s="82"/>
    </row>
    <row r="56" spans="2:11" ht="18" x14ac:dyDescent="0.35">
      <c r="C56" s="77" t="s">
        <v>54</v>
      </c>
      <c r="E56" s="83">
        <v>0.08</v>
      </c>
    </row>
    <row r="58" spans="2:11" x14ac:dyDescent="0.3">
      <c r="B58" s="24" t="s">
        <v>22</v>
      </c>
      <c r="C58" s="25" t="s">
        <v>55</v>
      </c>
      <c r="D58" s="25"/>
      <c r="E58" s="25"/>
      <c r="F58" s="24" t="s">
        <v>49</v>
      </c>
      <c r="G58" s="24" t="s">
        <v>56</v>
      </c>
      <c r="H58" s="25" t="s">
        <v>51</v>
      </c>
      <c r="I58" s="25"/>
    </row>
    <row r="59" spans="2:11" x14ac:dyDescent="0.3">
      <c r="B59" s="86">
        <v>2022</v>
      </c>
      <c r="D59">
        <v>0</v>
      </c>
      <c r="F59">
        <v>0</v>
      </c>
      <c r="G59">
        <v>0</v>
      </c>
      <c r="H59">
        <v>0</v>
      </c>
    </row>
    <row r="60" spans="2:11" x14ac:dyDescent="0.3">
      <c r="B60" s="86">
        <v>2023</v>
      </c>
      <c r="D60">
        <v>5</v>
      </c>
      <c r="F60">
        <f>H28/2</f>
        <v>50.749999999999993</v>
      </c>
      <c r="G60">
        <f>0.6*I41</f>
        <v>-29.231999999999999</v>
      </c>
      <c r="H60">
        <f>D60*(F60+G60)</f>
        <v>107.58999999999997</v>
      </c>
    </row>
    <row r="61" spans="2:11" x14ac:dyDescent="0.3">
      <c r="B61" s="86">
        <v>2024</v>
      </c>
      <c r="D61">
        <f>D60*(1+$E$56)</f>
        <v>5.4</v>
      </c>
      <c r="F61" s="85">
        <f t="shared" ref="F61:F69" si="8">H29/2</f>
        <v>51.51124999999999</v>
      </c>
      <c r="G61" s="85">
        <f t="shared" ref="G61:G69" si="9">0.6*I42</f>
        <v>-29.670479999999994</v>
      </c>
      <c r="H61">
        <f>D61*(F61+G61)</f>
        <v>117.94015799999998</v>
      </c>
    </row>
    <row r="62" spans="2:11" x14ac:dyDescent="0.3">
      <c r="B62" s="86">
        <v>2025</v>
      </c>
      <c r="D62" s="85">
        <f t="shared" ref="D62:D69" si="10">D61*(1+$E$56)</f>
        <v>5.8320000000000007</v>
      </c>
      <c r="F62" s="85">
        <f t="shared" si="8"/>
        <v>52.283918749999984</v>
      </c>
      <c r="G62" s="85">
        <f t="shared" si="9"/>
        <v>-30.115537199999991</v>
      </c>
      <c r="H62" s="85">
        <f t="shared" ref="H62:H69" si="11">D62*(F62+G62)</f>
        <v>129.28600119959998</v>
      </c>
    </row>
    <row r="63" spans="2:11" x14ac:dyDescent="0.3">
      <c r="B63" s="86">
        <v>2026</v>
      </c>
      <c r="D63" s="85">
        <f t="shared" si="10"/>
        <v>6.298560000000001</v>
      </c>
      <c r="F63" s="85">
        <f t="shared" si="8"/>
        <v>53.068177531249979</v>
      </c>
      <c r="G63" s="85">
        <f t="shared" si="9"/>
        <v>-30.567270257999986</v>
      </c>
      <c r="H63" s="85">
        <f t="shared" si="11"/>
        <v>141.7233145150015</v>
      </c>
    </row>
    <row r="64" spans="2:11" x14ac:dyDescent="0.3">
      <c r="B64" s="86">
        <v>2027</v>
      </c>
      <c r="D64" s="85">
        <f t="shared" si="10"/>
        <v>6.8024448000000017</v>
      </c>
      <c r="F64" s="85">
        <f t="shared" si="8"/>
        <v>53.864200194218725</v>
      </c>
      <c r="G64" s="85">
        <f t="shared" si="9"/>
        <v>-31.025779311869982</v>
      </c>
      <c r="H64" s="85">
        <f t="shared" si="11"/>
        <v>155.35709737134465</v>
      </c>
    </row>
    <row r="65" spans="2:8" x14ac:dyDescent="0.3">
      <c r="B65" s="86">
        <v>2028</v>
      </c>
      <c r="D65" s="85">
        <f t="shared" si="10"/>
        <v>7.3466403840000023</v>
      </c>
      <c r="F65" s="85">
        <f t="shared" si="8"/>
        <v>54.672163197132001</v>
      </c>
      <c r="G65" s="85">
        <f t="shared" si="9"/>
        <v>-31.491166001548027</v>
      </c>
      <c r="H65" s="85">
        <f t="shared" si="11"/>
        <v>170.30245013846803</v>
      </c>
    </row>
    <row r="66" spans="2:8" x14ac:dyDescent="0.3">
      <c r="B66" s="86">
        <v>2029</v>
      </c>
      <c r="D66" s="85">
        <f t="shared" si="10"/>
        <v>7.9343716147200034</v>
      </c>
      <c r="F66" s="85">
        <f t="shared" si="8"/>
        <v>55.492245645088978</v>
      </c>
      <c r="G66" s="85">
        <f t="shared" si="9"/>
        <v>-31.963533491571244</v>
      </c>
      <c r="H66" s="85">
        <f t="shared" si="11"/>
        <v>186.68554584178867</v>
      </c>
    </row>
    <row r="67" spans="2:8" x14ac:dyDescent="0.3">
      <c r="B67" s="86">
        <v>2030</v>
      </c>
      <c r="D67" s="85">
        <f t="shared" si="10"/>
        <v>8.5691213438976046</v>
      </c>
      <c r="F67" s="85">
        <f t="shared" si="8"/>
        <v>56.324629329765308</v>
      </c>
      <c r="G67" s="85">
        <f t="shared" si="9"/>
        <v>-32.442986493944808</v>
      </c>
      <c r="H67" s="85">
        <f t="shared" si="11"/>
        <v>204.64469535176877</v>
      </c>
    </row>
    <row r="68" spans="2:8" x14ac:dyDescent="0.3">
      <c r="B68" s="86">
        <v>2031</v>
      </c>
      <c r="D68" s="85">
        <f t="shared" si="10"/>
        <v>9.2546510514094145</v>
      </c>
      <c r="F68" s="85">
        <f t="shared" si="8"/>
        <v>57.16949876971178</v>
      </c>
      <c r="G68" s="85">
        <f t="shared" si="9"/>
        <v>-32.929631291353978</v>
      </c>
      <c r="H68" s="85">
        <f t="shared" si="11"/>
        <v>224.33151504460889</v>
      </c>
    </row>
    <row r="69" spans="2:8" x14ac:dyDescent="0.3">
      <c r="B69" s="86">
        <v>2032</v>
      </c>
      <c r="D69" s="85">
        <f t="shared" si="10"/>
        <v>9.9950231355221675</v>
      </c>
      <c r="F69" s="85">
        <f t="shared" si="8"/>
        <v>58.027041251257451</v>
      </c>
      <c r="G69" s="85">
        <f t="shared" si="9"/>
        <v>-33.42357576072429</v>
      </c>
      <c r="H69" s="85">
        <f t="shared" si="11"/>
        <v>245.91220679190019</v>
      </c>
    </row>
    <row r="71" spans="2:8" ht="21" x14ac:dyDescent="0.4">
      <c r="C71" s="66" t="s">
        <v>57</v>
      </c>
    </row>
    <row r="73" spans="2:8" x14ac:dyDescent="0.3">
      <c r="C73" s="24" t="s">
        <v>22</v>
      </c>
      <c r="D73" s="25" t="s">
        <v>58</v>
      </c>
      <c r="E73" s="25"/>
    </row>
    <row r="74" spans="2:8" x14ac:dyDescent="0.3">
      <c r="C74" s="88">
        <v>2022</v>
      </c>
      <c r="D74">
        <f>K27+H59+K40</f>
        <v>4994.8159999999998</v>
      </c>
    </row>
    <row r="75" spans="2:8" x14ac:dyDescent="0.3">
      <c r="C75" s="88">
        <v>2023</v>
      </c>
      <c r="D75" s="87">
        <f t="shared" ref="D75:D84" si="12">K28+H60+K41</f>
        <v>99529.237023999987</v>
      </c>
    </row>
    <row r="76" spans="2:8" x14ac:dyDescent="0.3">
      <c r="C76" s="88">
        <v>2024</v>
      </c>
      <c r="D76" s="87">
        <f t="shared" si="12"/>
        <v>5148624.2692527696</v>
      </c>
    </row>
    <row r="77" spans="2:8" x14ac:dyDescent="0.3">
      <c r="C77" s="88">
        <v>2025</v>
      </c>
      <c r="D77" s="87">
        <f t="shared" si="12"/>
        <v>279759318.44784766</v>
      </c>
    </row>
    <row r="78" spans="2:8" x14ac:dyDescent="0.3">
      <c r="C78" s="88">
        <v>2026</v>
      </c>
      <c r="D78" s="87">
        <f t="shared" si="12"/>
        <v>15439954833.794237</v>
      </c>
    </row>
    <row r="79" spans="2:8" x14ac:dyDescent="0.3">
      <c r="C79" s="88">
        <v>2027</v>
      </c>
      <c r="D79" s="87">
        <f t="shared" si="12"/>
        <v>864927017992.98938</v>
      </c>
    </row>
    <row r="80" spans="2:8" x14ac:dyDescent="0.3">
      <c r="C80" s="88">
        <v>2028</v>
      </c>
      <c r="D80" s="87">
        <f t="shared" si="12"/>
        <v>49178928072335.313</v>
      </c>
    </row>
    <row r="81" spans="2:5" x14ac:dyDescent="0.3">
      <c r="C81" s="88">
        <v>2029</v>
      </c>
      <c r="D81" s="87">
        <f t="shared" si="12"/>
        <v>2838211123165080.5</v>
      </c>
    </row>
    <row r="82" spans="2:5" x14ac:dyDescent="0.3">
      <c r="C82" s="88">
        <v>2030</v>
      </c>
      <c r="D82" s="87">
        <f t="shared" si="12"/>
        <v>1.6625563705046976E+17</v>
      </c>
    </row>
    <row r="83" spans="2:5" x14ac:dyDescent="0.3">
      <c r="C83" s="88">
        <v>2031</v>
      </c>
      <c r="D83" s="87">
        <f t="shared" si="12"/>
        <v>9.8849414953267384E+18</v>
      </c>
    </row>
    <row r="84" spans="2:5" x14ac:dyDescent="0.3">
      <c r="C84" s="88">
        <v>2032</v>
      </c>
      <c r="D84" s="87">
        <f t="shared" si="12"/>
        <v>5.965376642322145E+20</v>
      </c>
    </row>
    <row r="88" spans="2:5" x14ac:dyDescent="0.3">
      <c r="B88" s="84" t="s">
        <v>59</v>
      </c>
      <c r="C88" s="5"/>
    </row>
    <row r="89" spans="2:5" x14ac:dyDescent="0.3">
      <c r="B89" s="5"/>
      <c r="C89" s="5"/>
    </row>
    <row r="90" spans="2:5" x14ac:dyDescent="0.3">
      <c r="B90" s="5"/>
      <c r="C90" s="5"/>
    </row>
    <row r="92" spans="2:5" ht="21" x14ac:dyDescent="0.4">
      <c r="B92" s="90" t="s">
        <v>60</v>
      </c>
      <c r="C92" s="90"/>
      <c r="D92" s="90"/>
      <c r="E92">
        <v>-150</v>
      </c>
    </row>
    <row r="94" spans="2:5" ht="21" x14ac:dyDescent="0.4">
      <c r="B94" s="90" t="s">
        <v>61</v>
      </c>
    </row>
    <row r="97" spans="2:7" ht="15.6" x14ac:dyDescent="0.3">
      <c r="B97" s="89" t="s">
        <v>62</v>
      </c>
      <c r="C97" s="89"/>
      <c r="D97" s="89"/>
      <c r="E97" s="91">
        <v>1000</v>
      </c>
    </row>
    <row r="98" spans="2:7" ht="15.6" x14ac:dyDescent="0.3">
      <c r="B98" s="89" t="s">
        <v>63</v>
      </c>
      <c r="C98" s="89"/>
      <c r="D98" s="89"/>
      <c r="E98" s="92">
        <v>200</v>
      </c>
    </row>
    <row r="99" spans="2:7" ht="15.6" x14ac:dyDescent="0.3">
      <c r="B99" s="89" t="s">
        <v>64</v>
      </c>
      <c r="C99" s="89"/>
      <c r="D99" s="89"/>
      <c r="E99" s="92">
        <v>10</v>
      </c>
    </row>
    <row r="100" spans="2:7" ht="15.6" x14ac:dyDescent="0.3">
      <c r="B100" s="89" t="s">
        <v>65</v>
      </c>
      <c r="C100" s="89"/>
      <c r="D100" s="89"/>
      <c r="E100" s="92">
        <v>80</v>
      </c>
    </row>
    <row r="103" spans="2:7" ht="18" x14ac:dyDescent="0.35">
      <c r="B103" s="47" t="s">
        <v>22</v>
      </c>
      <c r="C103" s="51" t="s">
        <v>66</v>
      </c>
      <c r="D103" s="51"/>
      <c r="E103" s="51"/>
      <c r="F103" s="51" t="s">
        <v>67</v>
      </c>
      <c r="G103" s="51"/>
    </row>
    <row r="104" spans="2:7" x14ac:dyDescent="0.3">
      <c r="B104" s="94">
        <v>2022</v>
      </c>
      <c r="C104" s="41">
        <v>-1000</v>
      </c>
      <c r="D104" s="41"/>
      <c r="E104" s="41"/>
      <c r="F104" s="93">
        <v>0</v>
      </c>
    </row>
    <row r="105" spans="2:7" x14ac:dyDescent="0.3">
      <c r="B105" s="94">
        <v>2023</v>
      </c>
      <c r="C105" s="41">
        <v>0</v>
      </c>
      <c r="D105" s="41"/>
      <c r="E105" s="41"/>
      <c r="F105" s="93">
        <f>$E$100*(-1)</f>
        <v>-80</v>
      </c>
    </row>
    <row r="106" spans="2:7" x14ac:dyDescent="0.3">
      <c r="B106" s="94">
        <v>2024</v>
      </c>
      <c r="C106" s="41">
        <v>0</v>
      </c>
      <c r="D106" s="41"/>
      <c r="E106" s="41"/>
      <c r="F106" s="95">
        <f t="shared" ref="F106:F114" si="13">$E$100*(-1)</f>
        <v>-80</v>
      </c>
    </row>
    <row r="107" spans="2:7" x14ac:dyDescent="0.3">
      <c r="B107" s="94">
        <v>2025</v>
      </c>
      <c r="C107" s="41">
        <v>0</v>
      </c>
      <c r="D107" s="41"/>
      <c r="E107" s="41"/>
      <c r="F107" s="95">
        <f t="shared" si="13"/>
        <v>-80</v>
      </c>
    </row>
    <row r="108" spans="2:7" x14ac:dyDescent="0.3">
      <c r="B108" s="94">
        <v>2026</v>
      </c>
      <c r="C108" s="41">
        <v>0</v>
      </c>
      <c r="D108" s="41"/>
      <c r="E108" s="41"/>
      <c r="F108" s="95">
        <f t="shared" si="13"/>
        <v>-80</v>
      </c>
    </row>
    <row r="109" spans="2:7" x14ac:dyDescent="0.3">
      <c r="B109" s="94">
        <v>2027</v>
      </c>
      <c r="C109" s="41">
        <v>0</v>
      </c>
      <c r="D109" s="41"/>
      <c r="E109" s="41"/>
      <c r="F109" s="95">
        <f t="shared" si="13"/>
        <v>-80</v>
      </c>
    </row>
    <row r="110" spans="2:7" x14ac:dyDescent="0.3">
      <c r="B110" s="94">
        <v>2028</v>
      </c>
      <c r="C110" s="41">
        <v>0</v>
      </c>
      <c r="D110" s="41"/>
      <c r="E110" s="41"/>
      <c r="F110" s="95">
        <f t="shared" si="13"/>
        <v>-80</v>
      </c>
    </row>
    <row r="111" spans="2:7" x14ac:dyDescent="0.3">
      <c r="B111" s="94">
        <v>2029</v>
      </c>
      <c r="C111" s="41">
        <v>0</v>
      </c>
      <c r="D111" s="41"/>
      <c r="E111" s="41"/>
      <c r="F111" s="95">
        <f t="shared" si="13"/>
        <v>-80</v>
      </c>
    </row>
    <row r="112" spans="2:7" x14ac:dyDescent="0.3">
      <c r="B112" s="94">
        <v>2030</v>
      </c>
      <c r="C112" s="41">
        <v>0</v>
      </c>
      <c r="D112" s="41"/>
      <c r="E112" s="41"/>
      <c r="F112" s="95">
        <f t="shared" si="13"/>
        <v>-80</v>
      </c>
    </row>
    <row r="113" spans="2:14" x14ac:dyDescent="0.3">
      <c r="B113" s="94">
        <v>2031</v>
      </c>
      <c r="C113" s="41">
        <v>0</v>
      </c>
      <c r="D113" s="41"/>
      <c r="E113" s="41"/>
      <c r="F113" s="95">
        <f t="shared" si="13"/>
        <v>-80</v>
      </c>
    </row>
    <row r="114" spans="2:14" x14ac:dyDescent="0.3">
      <c r="B114" s="94">
        <v>2032</v>
      </c>
      <c r="C114" s="41">
        <v>0</v>
      </c>
      <c r="D114" s="41"/>
      <c r="E114" s="41"/>
      <c r="F114" s="95">
        <f t="shared" si="13"/>
        <v>-80</v>
      </c>
    </row>
    <row r="118" spans="2:14" ht="25.8" x14ac:dyDescent="0.5">
      <c r="B118" t="s">
        <v>68</v>
      </c>
    </row>
    <row r="120" spans="2:14" ht="17.399999999999999" x14ac:dyDescent="0.3">
      <c r="B120" s="10" t="s">
        <v>69</v>
      </c>
      <c r="C120" s="10"/>
      <c r="D120" s="10"/>
      <c r="F120" s="98">
        <v>-400</v>
      </c>
    </row>
    <row r="121" spans="2:14" ht="17.399999999999999" x14ac:dyDescent="0.3">
      <c r="B121" s="10" t="s">
        <v>70</v>
      </c>
      <c r="C121" s="10"/>
      <c r="D121" s="10"/>
      <c r="F121" s="97">
        <v>0.05</v>
      </c>
    </row>
    <row r="122" spans="2:14" ht="17.399999999999999" x14ac:dyDescent="0.3">
      <c r="B122" s="10" t="s">
        <v>71</v>
      </c>
      <c r="C122" s="10"/>
      <c r="D122" s="10"/>
      <c r="F122" s="97">
        <v>0.1</v>
      </c>
    </row>
    <row r="125" spans="2:14" ht="17.399999999999999" x14ac:dyDescent="0.3">
      <c r="B125" s="102" t="s">
        <v>22</v>
      </c>
      <c r="C125" s="103" t="s">
        <v>72</v>
      </c>
      <c r="D125" s="103"/>
      <c r="E125" s="103"/>
      <c r="F125" s="103" t="s">
        <v>73</v>
      </c>
      <c r="G125" s="103"/>
      <c r="H125" s="103"/>
      <c r="I125" s="103" t="s">
        <v>74</v>
      </c>
      <c r="J125" s="103"/>
      <c r="K125" s="103"/>
      <c r="L125" s="103" t="s">
        <v>75</v>
      </c>
      <c r="M125" s="103"/>
      <c r="N125" s="103"/>
    </row>
    <row r="126" spans="2:14" x14ac:dyDescent="0.3">
      <c r="B126" s="100">
        <v>2022</v>
      </c>
      <c r="C126">
        <f>$F$120*(1+F121)</f>
        <v>-420</v>
      </c>
      <c r="F126" s="20">
        <f>F122*F121</f>
        <v>5.000000000000001E-3</v>
      </c>
      <c r="I126">
        <v>-40</v>
      </c>
      <c r="L126" s="21">
        <f>C126+F126+I126</f>
        <v>-459.995</v>
      </c>
    </row>
    <row r="127" spans="2:14" x14ac:dyDescent="0.3">
      <c r="B127" s="100">
        <v>2023</v>
      </c>
      <c r="C127">
        <f>C126*(1+F121)</f>
        <v>-441</v>
      </c>
      <c r="F127">
        <f>$F$122*C126</f>
        <v>-42</v>
      </c>
      <c r="I127">
        <f>I126*(1+$F$122)</f>
        <v>-44</v>
      </c>
      <c r="L127" s="21">
        <f t="shared" ref="L127:L136" si="14">C127+F127+I127</f>
        <v>-527</v>
      </c>
    </row>
    <row r="128" spans="2:14" x14ac:dyDescent="0.3">
      <c r="B128" s="100">
        <v>2024</v>
      </c>
      <c r="C128">
        <f>C127*(1+$F$121)</f>
        <v>-463.05</v>
      </c>
      <c r="F128">
        <f>$F$122*C127</f>
        <v>-44.1</v>
      </c>
      <c r="I128" s="99">
        <f t="shared" ref="I128:I136" si="15">I127*(1+$F$122)</f>
        <v>-48.400000000000006</v>
      </c>
      <c r="L128" s="21">
        <f t="shared" si="14"/>
        <v>-555.55000000000007</v>
      </c>
    </row>
    <row r="129" spans="2:12" x14ac:dyDescent="0.3">
      <c r="B129" s="100">
        <v>2025</v>
      </c>
      <c r="C129" s="99">
        <f t="shared" ref="C129:C136" si="16">C128*(1+$F$121)</f>
        <v>-486.20250000000004</v>
      </c>
      <c r="F129" s="99">
        <f t="shared" ref="F129:F136" si="17">$F$122*C128</f>
        <v>-46.305000000000007</v>
      </c>
      <c r="I129" s="99">
        <f t="shared" si="15"/>
        <v>-53.240000000000009</v>
      </c>
      <c r="L129" s="21">
        <f t="shared" si="14"/>
        <v>-585.74750000000006</v>
      </c>
    </row>
    <row r="130" spans="2:12" x14ac:dyDescent="0.3">
      <c r="B130" s="100">
        <v>2026</v>
      </c>
      <c r="C130" s="99">
        <f t="shared" si="16"/>
        <v>-510.51262500000007</v>
      </c>
      <c r="F130" s="99">
        <f t="shared" si="17"/>
        <v>-48.620250000000006</v>
      </c>
      <c r="I130" s="99">
        <f t="shared" si="15"/>
        <v>-58.564000000000014</v>
      </c>
      <c r="L130" s="21">
        <f t="shared" si="14"/>
        <v>-617.69687500000009</v>
      </c>
    </row>
    <row r="131" spans="2:12" x14ac:dyDescent="0.3">
      <c r="B131" s="100">
        <v>2027</v>
      </c>
      <c r="C131" s="99">
        <f t="shared" si="16"/>
        <v>-536.03825625000013</v>
      </c>
      <c r="F131" s="99">
        <f t="shared" si="17"/>
        <v>-51.051262500000007</v>
      </c>
      <c r="I131" s="99">
        <f t="shared" si="15"/>
        <v>-64.420400000000015</v>
      </c>
      <c r="L131" s="21">
        <f t="shared" si="14"/>
        <v>-651.50991875000011</v>
      </c>
    </row>
    <row r="132" spans="2:12" x14ac:dyDescent="0.3">
      <c r="B132" s="100">
        <v>2028</v>
      </c>
      <c r="C132" s="99">
        <f t="shared" si="16"/>
        <v>-562.84016906250019</v>
      </c>
      <c r="F132" s="99">
        <f t="shared" si="17"/>
        <v>-53.603825625000013</v>
      </c>
      <c r="I132" s="99">
        <f t="shared" si="15"/>
        <v>-70.862440000000021</v>
      </c>
      <c r="L132" s="21">
        <f t="shared" si="14"/>
        <v>-687.3064346875002</v>
      </c>
    </row>
    <row r="133" spans="2:12" x14ac:dyDescent="0.3">
      <c r="B133" s="100">
        <v>2029</v>
      </c>
      <c r="C133" s="99">
        <f t="shared" si="16"/>
        <v>-590.98217751562527</v>
      </c>
      <c r="F133" s="99">
        <f t="shared" si="17"/>
        <v>-56.284016906250024</v>
      </c>
      <c r="I133" s="99">
        <f t="shared" si="15"/>
        <v>-77.948684000000029</v>
      </c>
      <c r="L133" s="21">
        <f t="shared" si="14"/>
        <v>-725.21487842187537</v>
      </c>
    </row>
    <row r="134" spans="2:12" x14ac:dyDescent="0.3">
      <c r="B134" s="100">
        <v>2030</v>
      </c>
      <c r="C134" s="99">
        <f t="shared" si="16"/>
        <v>-620.53128639140652</v>
      </c>
      <c r="F134" s="99">
        <f t="shared" si="17"/>
        <v>-59.09821775156253</v>
      </c>
      <c r="I134" s="99">
        <f t="shared" si="15"/>
        <v>-85.743552400000041</v>
      </c>
      <c r="L134" s="21">
        <f t="shared" si="14"/>
        <v>-765.37305654296904</v>
      </c>
    </row>
    <row r="135" spans="2:12" x14ac:dyDescent="0.3">
      <c r="B135" s="100">
        <v>2031</v>
      </c>
      <c r="C135" s="99">
        <f t="shared" si="16"/>
        <v>-651.55785071097682</v>
      </c>
      <c r="F135" s="99">
        <f t="shared" si="17"/>
        <v>-62.053128639140652</v>
      </c>
      <c r="I135" s="99">
        <f t="shared" si="15"/>
        <v>-94.317907640000058</v>
      </c>
      <c r="L135" s="21">
        <f t="shared" si="14"/>
        <v>-807.92888699011758</v>
      </c>
    </row>
    <row r="136" spans="2:12" x14ac:dyDescent="0.3">
      <c r="B136" s="100">
        <v>2032</v>
      </c>
      <c r="C136" s="99">
        <f t="shared" si="16"/>
        <v>-684.13574324652575</v>
      </c>
      <c r="F136" s="99">
        <f t="shared" si="17"/>
        <v>-65.155785071097682</v>
      </c>
      <c r="I136" s="99">
        <f t="shared" si="15"/>
        <v>-103.74969840400007</v>
      </c>
      <c r="L136" s="21">
        <f t="shared" si="14"/>
        <v>-853.04122672162362</v>
      </c>
    </row>
    <row r="139" spans="2:12" ht="23.4" x14ac:dyDescent="0.45">
      <c r="B139" s="101" t="s">
        <v>76</v>
      </c>
    </row>
    <row r="141" spans="2:12" ht="17.399999999999999" x14ac:dyDescent="0.3">
      <c r="B141" s="10" t="s">
        <v>77</v>
      </c>
      <c r="C141" s="10"/>
      <c r="D141" s="10"/>
      <c r="F141" s="106">
        <v>-500</v>
      </c>
    </row>
    <row r="142" spans="2:12" ht="17.399999999999999" x14ac:dyDescent="0.3">
      <c r="B142" s="10" t="s">
        <v>78</v>
      </c>
      <c r="C142" s="10"/>
      <c r="D142" s="10"/>
      <c r="F142" s="105">
        <v>0.05</v>
      </c>
    </row>
    <row r="143" spans="2:12" ht="17.399999999999999" x14ac:dyDescent="0.3">
      <c r="B143" s="10" t="s">
        <v>79</v>
      </c>
      <c r="C143" s="10"/>
      <c r="D143" s="10"/>
      <c r="F143" s="105">
        <v>0.15</v>
      </c>
    </row>
    <row r="146" spans="2:7" ht="17.399999999999999" x14ac:dyDescent="0.3">
      <c r="B146" s="104" t="s">
        <v>22</v>
      </c>
      <c r="C146" s="103" t="s">
        <v>80</v>
      </c>
      <c r="D146" s="103"/>
      <c r="E146" s="103"/>
      <c r="F146" s="103" t="s">
        <v>81</v>
      </c>
      <c r="G146" s="103"/>
    </row>
    <row r="147" spans="2:7" x14ac:dyDescent="0.3">
      <c r="B147" s="108">
        <v>2022</v>
      </c>
      <c r="C147" s="59">
        <f>F141*(1+$F$142)</f>
        <v>-525</v>
      </c>
      <c r="F147" s="59">
        <f>C147</f>
        <v>-525</v>
      </c>
    </row>
    <row r="148" spans="2:7" x14ac:dyDescent="0.3">
      <c r="B148" s="108">
        <v>2023</v>
      </c>
      <c r="C148" s="19">
        <f>C147*(1+$F$142)</f>
        <v>-551.25</v>
      </c>
      <c r="F148" s="19">
        <f>F147*(1+$F$143)</f>
        <v>-603.75</v>
      </c>
    </row>
    <row r="149" spans="2:7" x14ac:dyDescent="0.3">
      <c r="B149" s="108">
        <v>2024</v>
      </c>
      <c r="C149" s="19">
        <f t="shared" ref="C149:C157" si="18">C148*(1+$F$142)</f>
        <v>-578.8125</v>
      </c>
      <c r="F149" s="19">
        <f t="shared" ref="F149:F157" si="19">F148*(1+$F$143)</f>
        <v>-694.3125</v>
      </c>
    </row>
    <row r="150" spans="2:7" x14ac:dyDescent="0.3">
      <c r="B150" s="108">
        <v>2025</v>
      </c>
      <c r="C150" s="19">
        <f t="shared" si="18"/>
        <v>-607.75312500000007</v>
      </c>
      <c r="F150" s="19">
        <f t="shared" si="19"/>
        <v>-798.45937499999991</v>
      </c>
    </row>
    <row r="151" spans="2:7" x14ac:dyDescent="0.3">
      <c r="B151" s="108">
        <v>2026</v>
      </c>
      <c r="C151" s="19">
        <f t="shared" si="18"/>
        <v>-638.14078125000015</v>
      </c>
      <c r="F151" s="19">
        <f t="shared" si="19"/>
        <v>-918.22828124999978</v>
      </c>
    </row>
    <row r="152" spans="2:7" x14ac:dyDescent="0.3">
      <c r="B152" s="108">
        <v>2027</v>
      </c>
      <c r="C152" s="19">
        <f t="shared" si="18"/>
        <v>-670.04782031250022</v>
      </c>
      <c r="F152" s="19">
        <f t="shared" si="19"/>
        <v>-1055.9625234374996</v>
      </c>
    </row>
    <row r="153" spans="2:7" x14ac:dyDescent="0.3">
      <c r="B153" s="108">
        <v>2028</v>
      </c>
      <c r="C153" s="19">
        <f t="shared" si="18"/>
        <v>-703.55021132812522</v>
      </c>
      <c r="F153" s="19">
        <f t="shared" si="19"/>
        <v>-1214.3569019531244</v>
      </c>
    </row>
    <row r="154" spans="2:7" x14ac:dyDescent="0.3">
      <c r="B154" s="108">
        <v>2029</v>
      </c>
      <c r="C154" s="19">
        <f t="shared" si="18"/>
        <v>-738.72772189453156</v>
      </c>
      <c r="F154" s="19">
        <f t="shared" si="19"/>
        <v>-1396.510437246093</v>
      </c>
    </row>
    <row r="155" spans="2:7" x14ac:dyDescent="0.3">
      <c r="B155" s="108">
        <v>2030</v>
      </c>
      <c r="C155" s="19">
        <f t="shared" si="18"/>
        <v>-775.66410798925813</v>
      </c>
      <c r="F155" s="19">
        <f t="shared" si="19"/>
        <v>-1605.987002833007</v>
      </c>
    </row>
    <row r="156" spans="2:7" x14ac:dyDescent="0.3">
      <c r="B156" s="108">
        <v>2031</v>
      </c>
      <c r="C156" s="19">
        <f t="shared" si="18"/>
        <v>-814.44731338872111</v>
      </c>
      <c r="F156" s="19">
        <f t="shared" si="19"/>
        <v>-1846.8850532579579</v>
      </c>
    </row>
    <row r="157" spans="2:7" x14ac:dyDescent="0.3">
      <c r="B157" s="108">
        <v>2032</v>
      </c>
      <c r="C157" s="19">
        <f t="shared" si="18"/>
        <v>-855.16967905815716</v>
      </c>
      <c r="F157" s="19">
        <f t="shared" si="19"/>
        <v>-2123.9178112466516</v>
      </c>
    </row>
    <row r="161" spans="1:9" ht="28.8" x14ac:dyDescent="0.55000000000000004">
      <c r="B161" s="109" t="s">
        <v>82</v>
      </c>
    </row>
    <row r="163" spans="1:9" x14ac:dyDescent="0.3">
      <c r="B163" s="107" t="s">
        <v>83</v>
      </c>
      <c r="E163">
        <v>30</v>
      </c>
    </row>
    <row r="164" spans="1:9" x14ac:dyDescent="0.3">
      <c r="B164" s="107" t="s">
        <v>84</v>
      </c>
      <c r="E164" s="111">
        <v>0.65</v>
      </c>
    </row>
    <row r="165" spans="1:9" ht="15.6" x14ac:dyDescent="0.3">
      <c r="B165" s="110" t="s">
        <v>47</v>
      </c>
      <c r="C165" s="110"/>
      <c r="D165" s="110"/>
      <c r="E165" s="112">
        <v>1.4999999999999999E-2</v>
      </c>
      <c r="F165" s="110"/>
      <c r="G165" s="110"/>
    </row>
    <row r="166" spans="1:9" ht="15.6" x14ac:dyDescent="0.3">
      <c r="A166" s="5" t="s">
        <v>86</v>
      </c>
      <c r="B166" s="5"/>
      <c r="C166" s="64"/>
      <c r="D166" s="64"/>
      <c r="E166" s="64"/>
      <c r="F166" s="64"/>
      <c r="G166" s="64"/>
      <c r="H166" s="64"/>
    </row>
    <row r="167" spans="1:9" x14ac:dyDescent="0.3">
      <c r="A167" s="5"/>
      <c r="B167" s="5"/>
      <c r="E167" s="19">
        <v>0.46154000000000001</v>
      </c>
    </row>
    <row r="170" spans="1:9" ht="18" x14ac:dyDescent="0.35">
      <c r="B170" s="47" t="s">
        <v>87</v>
      </c>
      <c r="C170" s="51" t="s">
        <v>88</v>
      </c>
      <c r="D170" s="51"/>
      <c r="E170" s="51"/>
      <c r="F170" s="51" t="s">
        <v>89</v>
      </c>
      <c r="G170" s="51"/>
      <c r="H170" s="51"/>
      <c r="I170" s="51"/>
    </row>
    <row r="171" spans="1:9" x14ac:dyDescent="0.3">
      <c r="B171" s="114">
        <v>2022</v>
      </c>
      <c r="C171">
        <v>-600</v>
      </c>
      <c r="F171" s="117">
        <f>D40+D27</f>
        <v>84.60499999999999</v>
      </c>
    </row>
    <row r="172" spans="1:9" x14ac:dyDescent="0.3">
      <c r="B172" s="114">
        <v>2023</v>
      </c>
      <c r="C172">
        <f>C171*(1+$E$165)</f>
        <v>-608.99999999999989</v>
      </c>
      <c r="F172" s="117">
        <f t="shared" ref="F172:F181" si="20">D41+D28</f>
        <v>90.584850000000003</v>
      </c>
    </row>
    <row r="173" spans="1:9" x14ac:dyDescent="0.3">
      <c r="B173" s="114">
        <v>2024</v>
      </c>
      <c r="C173" s="113">
        <f t="shared" ref="C173:C181" si="21">C172*(1+$E$165)</f>
        <v>-618.13499999999988</v>
      </c>
      <c r="F173" s="117">
        <f t="shared" si="20"/>
        <v>97.038652500000012</v>
      </c>
    </row>
    <row r="174" spans="1:9" x14ac:dyDescent="0.3">
      <c r="B174" s="114">
        <v>2025</v>
      </c>
      <c r="C174" s="113">
        <f t="shared" si="21"/>
        <v>-627.40702499999986</v>
      </c>
      <c r="F174" s="117">
        <f t="shared" si="20"/>
        <v>104.00760112500002</v>
      </c>
    </row>
    <row r="175" spans="1:9" x14ac:dyDescent="0.3">
      <c r="B175" s="114">
        <v>2026</v>
      </c>
      <c r="C175" s="113">
        <f t="shared" si="21"/>
        <v>-636.81813037499978</v>
      </c>
      <c r="F175" s="117">
        <f t="shared" si="20"/>
        <v>111.53669878125002</v>
      </c>
    </row>
    <row r="176" spans="1:9" x14ac:dyDescent="0.3">
      <c r="B176" s="114">
        <v>2027</v>
      </c>
      <c r="C176" s="113">
        <f t="shared" si="21"/>
        <v>-646.37040233062476</v>
      </c>
      <c r="F176" s="117">
        <f t="shared" si="20"/>
        <v>119.67512308031253</v>
      </c>
    </row>
    <row r="177" spans="2:14" x14ac:dyDescent="0.3">
      <c r="B177" s="114">
        <v>2028</v>
      </c>
      <c r="C177" s="113">
        <f t="shared" si="21"/>
        <v>-656.06595836558404</v>
      </c>
      <c r="F177" s="117">
        <f t="shared" si="20"/>
        <v>128.47662753032816</v>
      </c>
    </row>
    <row r="178" spans="2:14" x14ac:dyDescent="0.3">
      <c r="B178" s="114">
        <v>2029</v>
      </c>
      <c r="C178" s="113">
        <f t="shared" si="21"/>
        <v>-665.90694774106771</v>
      </c>
      <c r="F178" s="117">
        <f t="shared" si="20"/>
        <v>137.99998203244459</v>
      </c>
    </row>
    <row r="179" spans="2:14" x14ac:dyDescent="0.3">
      <c r="B179" s="114">
        <v>2030</v>
      </c>
      <c r="C179" s="113">
        <f t="shared" si="21"/>
        <v>-675.89555195718367</v>
      </c>
      <c r="F179" s="117">
        <f t="shared" si="20"/>
        <v>148.30945657222685</v>
      </c>
    </row>
    <row r="180" spans="2:14" x14ac:dyDescent="0.3">
      <c r="B180" s="114">
        <v>2031</v>
      </c>
      <c r="C180" s="113">
        <f t="shared" si="21"/>
        <v>-686.03398523654141</v>
      </c>
      <c r="F180" s="117">
        <f t="shared" si="20"/>
        <v>159.47535238281421</v>
      </c>
    </row>
    <row r="181" spans="2:14" x14ac:dyDescent="0.3">
      <c r="B181" s="114">
        <v>2032</v>
      </c>
      <c r="C181" s="113">
        <f t="shared" si="21"/>
        <v>-696.3244950150895</v>
      </c>
      <c r="F181" s="117">
        <f t="shared" si="20"/>
        <v>171.57458528212851</v>
      </c>
    </row>
    <row r="185" spans="2:14" ht="23.4" x14ac:dyDescent="0.45">
      <c r="B185" s="115" t="s">
        <v>90</v>
      </c>
    </row>
    <row r="187" spans="2:14" ht="18" x14ac:dyDescent="0.35">
      <c r="B187" s="119" t="s">
        <v>91</v>
      </c>
      <c r="C187" s="119"/>
      <c r="D187" s="119"/>
      <c r="E187" s="120">
        <v>0.05</v>
      </c>
    </row>
    <row r="188" spans="2:14" ht="18" x14ac:dyDescent="0.35">
      <c r="B188" s="119" t="s">
        <v>92</v>
      </c>
      <c r="C188" s="119"/>
      <c r="D188" s="119"/>
      <c r="E188" s="120">
        <v>0.1</v>
      </c>
    </row>
    <row r="189" spans="2:14" ht="18" x14ac:dyDescent="0.35">
      <c r="B189" s="119" t="s">
        <v>93</v>
      </c>
      <c r="C189" s="119"/>
      <c r="D189" s="119"/>
      <c r="E189" s="120">
        <v>0.06</v>
      </c>
    </row>
    <row r="192" spans="2:14" ht="15.6" x14ac:dyDescent="0.3">
      <c r="B192" s="26" t="s">
        <v>22</v>
      </c>
      <c r="C192" s="27" t="s">
        <v>94</v>
      </c>
      <c r="D192" s="27"/>
      <c r="E192" s="27"/>
      <c r="F192" s="27" t="s">
        <v>95</v>
      </c>
      <c r="G192" s="27"/>
      <c r="H192" s="27" t="s">
        <v>96</v>
      </c>
      <c r="I192" s="27"/>
      <c r="J192" s="27"/>
      <c r="K192" s="27" t="s">
        <v>97</v>
      </c>
      <c r="L192" s="27"/>
      <c r="M192" s="27"/>
      <c r="N192" s="27"/>
    </row>
    <row r="193" spans="2:11" x14ac:dyDescent="0.3">
      <c r="B193" s="121">
        <v>2022</v>
      </c>
      <c r="C193" s="40">
        <v>-249.73920000000004</v>
      </c>
      <c r="D193" s="40"/>
      <c r="E193" s="40"/>
      <c r="F193" s="40">
        <v>-499.47840000000008</v>
      </c>
      <c r="G193" s="40"/>
      <c r="H193">
        <f>($E$189*D74)*(-1)</f>
        <v>-299.68895999999995</v>
      </c>
      <c r="K193" s="116">
        <f>C193+F193+H193</f>
        <v>-1048.9065600000001</v>
      </c>
    </row>
    <row r="194" spans="2:11" x14ac:dyDescent="0.3">
      <c r="B194" s="121">
        <v>2023</v>
      </c>
      <c r="C194" s="40">
        <v>-276.15624679999996</v>
      </c>
      <c r="D194" s="40"/>
      <c r="E194" s="40"/>
      <c r="F194" s="40">
        <v>-552.31249359999993</v>
      </c>
      <c r="G194" s="40"/>
      <c r="H194" s="122">
        <f t="shared" ref="H194:H203" si="22">($E$189*D75)*(-1)</f>
        <v>-5971.7542214399991</v>
      </c>
      <c r="K194" s="116">
        <f t="shared" ref="K194:K203" si="23">C194+F194+H194</f>
        <v>-6800.2229618399988</v>
      </c>
    </row>
    <row r="195" spans="2:11" x14ac:dyDescent="0.3">
      <c r="B195" s="121">
        <v>2024</v>
      </c>
      <c r="C195" s="40">
        <v>-299.63242334970005</v>
      </c>
      <c r="D195" s="40"/>
      <c r="E195" s="40"/>
      <c r="F195" s="40">
        <v>-599.2648466994001</v>
      </c>
      <c r="G195" s="40"/>
      <c r="H195" s="122">
        <f t="shared" si="22"/>
        <v>-308917.45615516615</v>
      </c>
      <c r="K195" s="116">
        <f t="shared" si="23"/>
        <v>-309816.35342521523</v>
      </c>
    </row>
    <row r="196" spans="2:11" x14ac:dyDescent="0.3">
      <c r="B196" s="121">
        <v>2025</v>
      </c>
      <c r="C196" s="40">
        <v>-325.26848548739321</v>
      </c>
      <c r="D196" s="40"/>
      <c r="E196" s="40"/>
      <c r="F196" s="40">
        <v>-650.53697097478641</v>
      </c>
      <c r="G196" s="40"/>
      <c r="H196" s="122">
        <f t="shared" si="22"/>
        <v>-16785559.10687086</v>
      </c>
      <c r="K196" s="116">
        <f t="shared" si="23"/>
        <v>-16786534.912327323</v>
      </c>
    </row>
    <row r="197" spans="2:11" x14ac:dyDescent="0.3">
      <c r="B197" s="121">
        <v>2026</v>
      </c>
      <c r="C197" s="40">
        <v>-353.27792789389684</v>
      </c>
      <c r="D197" s="40"/>
      <c r="E197" s="40"/>
      <c r="F197" s="40">
        <v>-706.55585578779369</v>
      </c>
      <c r="G197" s="40"/>
      <c r="H197" s="122">
        <f t="shared" si="22"/>
        <v>-926397290.02765417</v>
      </c>
      <c r="K197" s="116">
        <f t="shared" si="23"/>
        <v>-926398349.8614378</v>
      </c>
    </row>
    <row r="198" spans="2:11" x14ac:dyDescent="0.3">
      <c r="B198" s="121">
        <v>2027</v>
      </c>
      <c r="C198" s="40">
        <v>-383.8965794285956</v>
      </c>
      <c r="D198" s="40"/>
      <c r="E198" s="40"/>
      <c r="F198" s="40">
        <v>-767.7931588571912</v>
      </c>
      <c r="G198" s="40"/>
      <c r="H198" s="122">
        <f t="shared" si="22"/>
        <v>-51895621079.579361</v>
      </c>
      <c r="K198" s="116">
        <f t="shared" si="23"/>
        <v>-51895622231.269096</v>
      </c>
    </row>
    <row r="199" spans="2:11" x14ac:dyDescent="0.3">
      <c r="B199" s="121">
        <v>2028</v>
      </c>
      <c r="C199" s="40">
        <v>-417.385035230516</v>
      </c>
      <c r="D199" s="40"/>
      <c r="E199" s="40"/>
      <c r="F199" s="40">
        <v>-834.77007046103199</v>
      </c>
      <c r="G199" s="40"/>
      <c r="H199" s="122">
        <f t="shared" si="22"/>
        <v>-2950735684340.1187</v>
      </c>
      <c r="K199" s="116">
        <f t="shared" si="23"/>
        <v>-2950735685592.2739</v>
      </c>
    </row>
    <row r="200" spans="2:11" x14ac:dyDescent="0.3">
      <c r="B200" s="121">
        <v>2029</v>
      </c>
      <c r="C200" s="40">
        <v>-454.03136070801651</v>
      </c>
      <c r="D200" s="40"/>
      <c r="E200" s="40"/>
      <c r="F200" s="40">
        <v>-908.06272141603301</v>
      </c>
      <c r="G200" s="40"/>
      <c r="H200" s="122">
        <f t="shared" si="22"/>
        <v>-170292667389904.81</v>
      </c>
      <c r="K200" s="116">
        <f t="shared" si="23"/>
        <v>-170292667391266.91</v>
      </c>
    </row>
    <row r="201" spans="2:11" x14ac:dyDescent="0.3">
      <c r="B201" s="121">
        <v>2030</v>
      </c>
      <c r="C201" s="40">
        <v>-494.15409831180432</v>
      </c>
      <c r="D201" s="40"/>
      <c r="E201" s="40"/>
      <c r="F201" s="40">
        <v>-988.30819662360864</v>
      </c>
      <c r="G201" s="40"/>
      <c r="H201" s="122">
        <f t="shared" si="22"/>
        <v>-9975338223028186</v>
      </c>
      <c r="K201" s="116">
        <f t="shared" si="23"/>
        <v>-9975338223029668</v>
      </c>
    </row>
    <row r="202" spans="2:11" x14ac:dyDescent="0.3">
      <c r="B202" s="121">
        <v>2031</v>
      </c>
      <c r="C202" s="40">
        <v>-538.10561153128538</v>
      </c>
      <c r="D202" s="40"/>
      <c r="E202" s="40"/>
      <c r="F202" s="40">
        <v>-1076.2112230625708</v>
      </c>
      <c r="G202" s="40"/>
      <c r="H202" s="122">
        <f t="shared" si="22"/>
        <v>-5.9309648971960422E+17</v>
      </c>
      <c r="K202" s="116">
        <f t="shared" si="23"/>
        <v>-5.9309648971960589E+17</v>
      </c>
    </row>
    <row r="203" spans="2:11" x14ac:dyDescent="0.3">
      <c r="B203" s="121">
        <v>2032</v>
      </c>
      <c r="C203" s="40">
        <v>0</v>
      </c>
      <c r="D203" s="40"/>
      <c r="E203" s="40"/>
      <c r="F203" s="40">
        <v>0</v>
      </c>
      <c r="G203" s="40"/>
      <c r="H203" s="122">
        <f t="shared" si="22"/>
        <v>-3.5792259853932868E+19</v>
      </c>
      <c r="K203" s="116">
        <f t="shared" si="23"/>
        <v>-3.5792259853932868E+19</v>
      </c>
    </row>
    <row r="207" spans="2:11" ht="23.4" x14ac:dyDescent="0.45">
      <c r="B207" s="123" t="s">
        <v>98</v>
      </c>
    </row>
    <row r="208" spans="2:11" x14ac:dyDescent="0.3">
      <c r="B208" t="s">
        <v>99</v>
      </c>
      <c r="C208" s="124">
        <v>0.03</v>
      </c>
    </row>
    <row r="210" spans="2:5" x14ac:dyDescent="0.3">
      <c r="B210" s="96" t="s">
        <v>22</v>
      </c>
      <c r="C210" s="128" t="s">
        <v>100</v>
      </c>
      <c r="D210" s="129"/>
      <c r="E210" s="130"/>
    </row>
    <row r="211" spans="2:5" x14ac:dyDescent="0.3">
      <c r="B211" s="131">
        <v>2022</v>
      </c>
      <c r="C211" s="132">
        <v>30</v>
      </c>
      <c r="D211" s="133"/>
      <c r="E211" s="134"/>
    </row>
    <row r="212" spans="2:5" x14ac:dyDescent="0.3">
      <c r="B212" s="131">
        <v>2023</v>
      </c>
      <c r="C212" s="132">
        <v>30.900000000000002</v>
      </c>
      <c r="D212" s="133"/>
      <c r="E212" s="134"/>
    </row>
    <row r="213" spans="2:5" x14ac:dyDescent="0.3">
      <c r="B213" s="131">
        <v>2024</v>
      </c>
      <c r="C213" s="132">
        <v>31.827000000000002</v>
      </c>
      <c r="D213" s="133"/>
      <c r="E213" s="134"/>
    </row>
    <row r="214" spans="2:5" x14ac:dyDescent="0.3">
      <c r="B214" s="131">
        <v>2025</v>
      </c>
      <c r="C214" s="132">
        <v>32.78181</v>
      </c>
      <c r="D214" s="133"/>
      <c r="E214" s="134"/>
    </row>
    <row r="215" spans="2:5" x14ac:dyDescent="0.3">
      <c r="B215" s="131">
        <v>2026</v>
      </c>
      <c r="C215" s="135">
        <v>33.765264299999998</v>
      </c>
      <c r="D215" s="135"/>
      <c r="E215" s="135"/>
    </row>
    <row r="216" spans="2:5" x14ac:dyDescent="0.3">
      <c r="B216" s="131">
        <v>2027</v>
      </c>
      <c r="C216" s="135">
        <v>34.778222229000001</v>
      </c>
      <c r="D216" s="135"/>
      <c r="E216" s="135"/>
    </row>
    <row r="217" spans="2:5" x14ac:dyDescent="0.3">
      <c r="B217" s="131">
        <v>2028</v>
      </c>
      <c r="C217" s="135">
        <v>35.821568895870001</v>
      </c>
      <c r="D217" s="135"/>
      <c r="E217" s="135"/>
    </row>
    <row r="218" spans="2:5" x14ac:dyDescent="0.3">
      <c r="B218" s="131">
        <v>2029</v>
      </c>
      <c r="C218" s="135">
        <v>36.896215962746105</v>
      </c>
      <c r="D218" s="135"/>
      <c r="E218" s="135"/>
    </row>
    <row r="219" spans="2:5" x14ac:dyDescent="0.3">
      <c r="B219" s="131">
        <v>2030</v>
      </c>
      <c r="C219" s="135">
        <v>38.003102441628492</v>
      </c>
      <c r="D219" s="135"/>
      <c r="E219" s="135"/>
    </row>
    <row r="220" spans="2:5" x14ac:dyDescent="0.3">
      <c r="B220" s="131">
        <v>2031</v>
      </c>
      <c r="C220" s="135">
        <v>39.143195514877348</v>
      </c>
      <c r="D220" s="135"/>
      <c r="E220" s="135"/>
    </row>
    <row r="221" spans="2:5" x14ac:dyDescent="0.3">
      <c r="B221" s="131">
        <v>2032</v>
      </c>
      <c r="C221" s="135">
        <v>40.317491380323666</v>
      </c>
      <c r="D221" s="135"/>
      <c r="E221" s="135"/>
    </row>
    <row r="224" spans="2:5" ht="23.4" x14ac:dyDescent="0.45">
      <c r="B224" s="125" t="s">
        <v>101</v>
      </c>
    </row>
    <row r="225" spans="2:4" x14ac:dyDescent="0.3">
      <c r="B225" s="24" t="s">
        <v>22</v>
      </c>
      <c r="C225" s="128" t="s">
        <v>102</v>
      </c>
      <c r="D225" s="130"/>
    </row>
    <row r="226" spans="2:4" x14ac:dyDescent="0.3">
      <c r="B226" s="131">
        <v>2022</v>
      </c>
      <c r="C226" s="126">
        <v>-3193.9046400000002</v>
      </c>
      <c r="D226" s="127"/>
    </row>
    <row r="227" spans="2:4" x14ac:dyDescent="0.3">
      <c r="B227" s="131">
        <v>2023</v>
      </c>
      <c r="C227" s="126">
        <v>-2369.89373656</v>
      </c>
      <c r="D227" s="127"/>
    </row>
    <row r="228" spans="2:4" x14ac:dyDescent="0.3">
      <c r="B228" s="131">
        <v>2024</v>
      </c>
      <c r="C228" s="126">
        <v>-2527.81355306874</v>
      </c>
      <c r="D228" s="127"/>
    </row>
    <row r="229" spans="2:4" x14ac:dyDescent="0.3">
      <c r="B229" s="131">
        <v>2025</v>
      </c>
      <c r="C229" s="126">
        <v>-3325.4164477970517</v>
      </c>
      <c r="D229" s="127"/>
    </row>
    <row r="230" spans="2:4" x14ac:dyDescent="0.3">
      <c r="B230" s="131">
        <v>2026</v>
      </c>
      <c r="C230" s="126">
        <v>-2881.5608062918668</v>
      </c>
      <c r="D230" s="127"/>
    </row>
    <row r="231" spans="2:4" x14ac:dyDescent="0.3">
      <c r="B231" s="131">
        <v>2027</v>
      </c>
      <c r="C231" s="126">
        <v>-3079.6523234804768</v>
      </c>
      <c r="D231" s="127"/>
    </row>
    <row r="232" spans="2:4" x14ac:dyDescent="0.3">
      <c r="B232" s="131">
        <v>2028</v>
      </c>
      <c r="C232" s="126">
        <v>-3293.5847567871415</v>
      </c>
      <c r="D232" s="127"/>
    </row>
    <row r="233" spans="2:4" x14ac:dyDescent="0.3">
      <c r="B233" s="131">
        <v>2029</v>
      </c>
      <c r="C233" s="126">
        <v>-3524.7872576115096</v>
      </c>
      <c r="D233" s="127"/>
    </row>
    <row r="234" spans="2:4" x14ac:dyDescent="0.3">
      <c r="B234" s="131">
        <v>2030</v>
      </c>
      <c r="C234" s="126">
        <v>-3774.830891198565</v>
      </c>
      <c r="D234" s="127"/>
    </row>
    <row r="235" spans="2:4" x14ac:dyDescent="0.3">
      <c r="B235" s="131">
        <v>2031</v>
      </c>
      <c r="C235" s="126">
        <v>-4045.4436703036681</v>
      </c>
      <c r="D235" s="127"/>
    </row>
    <row r="236" spans="2:4" x14ac:dyDescent="0.3">
      <c r="B236" s="131">
        <v>2032</v>
      </c>
      <c r="C236" s="126">
        <v>-2572.4933612732702</v>
      </c>
      <c r="D236" s="127"/>
    </row>
    <row r="240" spans="2:4" ht="28.8" x14ac:dyDescent="0.55000000000000004">
      <c r="B240" s="109" t="s">
        <v>103</v>
      </c>
    </row>
    <row r="243" spans="2:16" x14ac:dyDescent="0.3">
      <c r="B243" t="s">
        <v>104</v>
      </c>
      <c r="C243" s="136">
        <v>0.1</v>
      </c>
    </row>
    <row r="245" spans="2:16" ht="18" x14ac:dyDescent="0.35">
      <c r="B245" s="47" t="s">
        <v>22</v>
      </c>
      <c r="C245" s="51" t="s">
        <v>58</v>
      </c>
      <c r="D245" s="51"/>
      <c r="E245" s="51" t="s">
        <v>102</v>
      </c>
      <c r="F245" s="51"/>
      <c r="G245" s="51" t="s">
        <v>105</v>
      </c>
      <c r="H245" s="51"/>
      <c r="I245" s="51"/>
      <c r="J245" s="51" t="s">
        <v>11</v>
      </c>
      <c r="K245" s="51"/>
      <c r="L245" s="51" t="s">
        <v>24</v>
      </c>
      <c r="M245" s="51"/>
      <c r="N245" s="51"/>
      <c r="O245" s="51"/>
      <c r="P245" s="51"/>
    </row>
    <row r="246" spans="2:16" x14ac:dyDescent="0.3">
      <c r="B246" s="137">
        <v>2022</v>
      </c>
      <c r="C246" s="40">
        <v>4994.7840000000006</v>
      </c>
      <c r="D246" s="41"/>
      <c r="E246" s="40">
        <v>-3193.9046400000002</v>
      </c>
      <c r="F246" s="41"/>
      <c r="G246" s="140">
        <f>C246+E246</f>
        <v>1800.8793600000004</v>
      </c>
      <c r="J246">
        <f>E246*$C$243</f>
        <v>-319.39046400000007</v>
      </c>
    </row>
    <row r="247" spans="2:16" x14ac:dyDescent="0.3">
      <c r="B247" s="137">
        <v>2023</v>
      </c>
      <c r="C247" s="40">
        <v>5523.1249359999993</v>
      </c>
      <c r="D247" s="41"/>
      <c r="E247" s="40">
        <v>-2369.89373656</v>
      </c>
      <c r="F247" s="41"/>
      <c r="G247" s="140">
        <f t="shared" ref="G247:G256" si="24">C247+E247</f>
        <v>3153.2311994399993</v>
      </c>
      <c r="J247" s="138">
        <f t="shared" ref="J247:J256" si="25">E247*$C$243</f>
        <v>-236.989373656</v>
      </c>
    </row>
    <row r="248" spans="2:16" x14ac:dyDescent="0.3">
      <c r="B248" s="137">
        <v>2024</v>
      </c>
      <c r="C248" s="40">
        <v>5992.648466994001</v>
      </c>
      <c r="D248" s="41"/>
      <c r="E248" s="40">
        <v>-2527.81355306874</v>
      </c>
      <c r="F248" s="41"/>
      <c r="G248" s="140">
        <f t="shared" si="24"/>
        <v>3464.8349139252609</v>
      </c>
      <c r="J248" s="138">
        <f t="shared" si="25"/>
        <v>-252.78135530687402</v>
      </c>
    </row>
    <row r="249" spans="2:16" x14ac:dyDescent="0.3">
      <c r="B249" s="137">
        <v>2025</v>
      </c>
      <c r="C249" s="40">
        <v>6505.3697097478635</v>
      </c>
      <c r="D249" s="41"/>
      <c r="E249" s="40">
        <v>-3325.4164477970517</v>
      </c>
      <c r="F249" s="41"/>
      <c r="G249" s="140">
        <f t="shared" si="24"/>
        <v>3179.9532619508118</v>
      </c>
      <c r="J249" s="138">
        <f t="shared" si="25"/>
        <v>-332.54164477970517</v>
      </c>
    </row>
    <row r="250" spans="2:16" x14ac:dyDescent="0.3">
      <c r="B250" s="137">
        <v>2026</v>
      </c>
      <c r="C250" s="40">
        <v>7065.5585578779364</v>
      </c>
      <c r="D250" s="41"/>
      <c r="E250" s="40">
        <v>-2881.5608062918668</v>
      </c>
      <c r="F250" s="41"/>
      <c r="G250" s="140">
        <f t="shared" si="24"/>
        <v>4183.9977515860701</v>
      </c>
      <c r="J250" s="138">
        <f t="shared" si="25"/>
        <v>-288.1560806291867</v>
      </c>
    </row>
    <row r="251" spans="2:16" x14ac:dyDescent="0.3">
      <c r="B251" s="137">
        <v>2027</v>
      </c>
      <c r="C251" s="40">
        <v>7677.9315885719116</v>
      </c>
      <c r="D251" s="41"/>
      <c r="E251" s="40">
        <v>-3079.6523234804768</v>
      </c>
      <c r="F251" s="41"/>
      <c r="G251" s="140">
        <f t="shared" si="24"/>
        <v>4598.2792650914344</v>
      </c>
      <c r="J251" s="138">
        <f t="shared" si="25"/>
        <v>-307.96523234804772</v>
      </c>
    </row>
    <row r="252" spans="2:16" x14ac:dyDescent="0.3">
      <c r="B252" s="137">
        <v>2028</v>
      </c>
      <c r="C252" s="40">
        <v>8347.700704610319</v>
      </c>
      <c r="D252" s="41"/>
      <c r="E252" s="40">
        <v>-3293.5847567871415</v>
      </c>
      <c r="F252" s="41"/>
      <c r="G252" s="140">
        <f t="shared" si="24"/>
        <v>5054.1159478231775</v>
      </c>
      <c r="J252" s="138">
        <f t="shared" si="25"/>
        <v>-329.35847567871417</v>
      </c>
    </row>
    <row r="253" spans="2:16" x14ac:dyDescent="0.3">
      <c r="B253" s="137">
        <v>2029</v>
      </c>
      <c r="C253" s="40">
        <v>9080.6272141603295</v>
      </c>
      <c r="D253" s="41"/>
      <c r="E253" s="40">
        <v>-3524.7872576115096</v>
      </c>
      <c r="F253" s="41"/>
      <c r="G253" s="140">
        <f t="shared" si="24"/>
        <v>5555.8399565488198</v>
      </c>
      <c r="J253" s="138">
        <f t="shared" si="25"/>
        <v>-352.478725761151</v>
      </c>
    </row>
    <row r="254" spans="2:16" x14ac:dyDescent="0.3">
      <c r="B254" s="137">
        <v>2030</v>
      </c>
      <c r="C254" s="40">
        <v>9883.0819662360864</v>
      </c>
      <c r="D254" s="41"/>
      <c r="E254" s="40">
        <v>-3774.830891198565</v>
      </c>
      <c r="F254" s="41"/>
      <c r="G254" s="140">
        <f t="shared" si="24"/>
        <v>6108.2510750375213</v>
      </c>
      <c r="J254" s="138">
        <f t="shared" si="25"/>
        <v>-377.48308911985652</v>
      </c>
    </row>
    <row r="255" spans="2:16" x14ac:dyDescent="0.3">
      <c r="B255" s="137">
        <v>2031</v>
      </c>
      <c r="C255" s="40">
        <v>10762.112230625708</v>
      </c>
      <c r="D255" s="41"/>
      <c r="E255" s="40">
        <v>-4045.4436703036681</v>
      </c>
      <c r="F255" s="41"/>
      <c r="G255" s="140">
        <f t="shared" si="24"/>
        <v>6716.6685603220394</v>
      </c>
      <c r="J255" s="138">
        <f t="shared" si="25"/>
        <v>-404.54436703036686</v>
      </c>
    </row>
    <row r="256" spans="2:16" x14ac:dyDescent="0.3">
      <c r="B256" s="137">
        <v>2032</v>
      </c>
      <c r="C256" s="40">
        <v>11725.516090175448</v>
      </c>
      <c r="D256" s="41"/>
      <c r="E256" s="40">
        <v>-2572.4933612732702</v>
      </c>
      <c r="F256" s="41"/>
      <c r="G256" s="140">
        <f t="shared" si="24"/>
        <v>9153.0227289021786</v>
      </c>
      <c r="J256" s="138">
        <f t="shared" si="25"/>
        <v>-257.24933612732701</v>
      </c>
    </row>
  </sheetData>
  <mergeCells count="113">
    <mergeCell ref="E249:F249"/>
    <mergeCell ref="E246:F246"/>
    <mergeCell ref="E247:F247"/>
    <mergeCell ref="C245:D245"/>
    <mergeCell ref="E245:F245"/>
    <mergeCell ref="G245:I245"/>
    <mergeCell ref="J245:K245"/>
    <mergeCell ref="L245:P245"/>
    <mergeCell ref="C256:D256"/>
    <mergeCell ref="C254:D254"/>
    <mergeCell ref="C255:D255"/>
    <mergeCell ref="C252:D252"/>
    <mergeCell ref="C253:D253"/>
    <mergeCell ref="C250:D250"/>
    <mergeCell ref="C251:D251"/>
    <mergeCell ref="C248:D248"/>
    <mergeCell ref="C249:D249"/>
    <mergeCell ref="C246:D246"/>
    <mergeCell ref="C247:D247"/>
    <mergeCell ref="E256:F256"/>
    <mergeCell ref="E254:F254"/>
    <mergeCell ref="E255:F255"/>
    <mergeCell ref="E252:F252"/>
    <mergeCell ref="E253:F253"/>
    <mergeCell ref="E250:F250"/>
    <mergeCell ref="E251:F251"/>
    <mergeCell ref="E248:F248"/>
    <mergeCell ref="C225:D225"/>
    <mergeCell ref="C231:D231"/>
    <mergeCell ref="C232:D232"/>
    <mergeCell ref="C233:D233"/>
    <mergeCell ref="C234:D234"/>
    <mergeCell ref="C235:D235"/>
    <mergeCell ref="C236:D236"/>
    <mergeCell ref="C226:D226"/>
    <mergeCell ref="C227:D227"/>
    <mergeCell ref="C228:D228"/>
    <mergeCell ref="C229:D229"/>
    <mergeCell ref="C230:D230"/>
    <mergeCell ref="C216:E216"/>
    <mergeCell ref="C217:E217"/>
    <mergeCell ref="C218:E218"/>
    <mergeCell ref="C219:E219"/>
    <mergeCell ref="C220:E220"/>
    <mergeCell ref="C221:E221"/>
    <mergeCell ref="C210:E210"/>
    <mergeCell ref="C211:E211"/>
    <mergeCell ref="C212:E212"/>
    <mergeCell ref="C213:E213"/>
    <mergeCell ref="C214:E214"/>
    <mergeCell ref="C215:E215"/>
    <mergeCell ref="C193:E193"/>
    <mergeCell ref="C194:E194"/>
    <mergeCell ref="F203:G203"/>
    <mergeCell ref="F201:G201"/>
    <mergeCell ref="F202:G202"/>
    <mergeCell ref="F199:G199"/>
    <mergeCell ref="F200:G200"/>
    <mergeCell ref="F197:G197"/>
    <mergeCell ref="F198:G198"/>
    <mergeCell ref="F195:G195"/>
    <mergeCell ref="F196:G196"/>
    <mergeCell ref="F193:G193"/>
    <mergeCell ref="F194:G194"/>
    <mergeCell ref="C203:E203"/>
    <mergeCell ref="C201:E201"/>
    <mergeCell ref="C202:E202"/>
    <mergeCell ref="C199:E199"/>
    <mergeCell ref="C200:E200"/>
    <mergeCell ref="C197:E197"/>
    <mergeCell ref="C198:E198"/>
    <mergeCell ref="C195:E195"/>
    <mergeCell ref="C196:E196"/>
    <mergeCell ref="C166:H166"/>
    <mergeCell ref="A166:B167"/>
    <mergeCell ref="C170:E170"/>
    <mergeCell ref="F170:I170"/>
    <mergeCell ref="C192:E192"/>
    <mergeCell ref="F192:G192"/>
    <mergeCell ref="H192:J192"/>
    <mergeCell ref="K192:N192"/>
    <mergeCell ref="C105:E105"/>
    <mergeCell ref="C106:E106"/>
    <mergeCell ref="C107:E107"/>
    <mergeCell ref="C104:E104"/>
    <mergeCell ref="C125:E125"/>
    <mergeCell ref="F125:H125"/>
    <mergeCell ref="I125:K125"/>
    <mergeCell ref="L125:N125"/>
    <mergeCell ref="C146:E146"/>
    <mergeCell ref="F146:G146"/>
    <mergeCell ref="C58:E58"/>
    <mergeCell ref="H58:I58"/>
    <mergeCell ref="D73:E73"/>
    <mergeCell ref="B88:C90"/>
    <mergeCell ref="C103:E103"/>
    <mergeCell ref="F103:G103"/>
    <mergeCell ref="C114:E114"/>
    <mergeCell ref="C111:E111"/>
    <mergeCell ref="C112:E112"/>
    <mergeCell ref="C113:E113"/>
    <mergeCell ref="C108:E108"/>
    <mergeCell ref="C109:E109"/>
    <mergeCell ref="C110:E110"/>
    <mergeCell ref="C13:E13"/>
    <mergeCell ref="C16:G16"/>
    <mergeCell ref="C17:G17"/>
    <mergeCell ref="D26:G26"/>
    <mergeCell ref="I26:J26"/>
    <mergeCell ref="K26:L26"/>
    <mergeCell ref="I39:J39"/>
    <mergeCell ref="K39:L39"/>
    <mergeCell ref="D39:G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519C4-2985-4FD7-B068-48F7DA2FE2AA}">
  <dimension ref="B3:N79"/>
  <sheetViews>
    <sheetView topLeftCell="A43" workbookViewId="0">
      <selection activeCell="F58" sqref="F58"/>
    </sheetView>
  </sheetViews>
  <sheetFormatPr defaultRowHeight="14.4" x14ac:dyDescent="0.3"/>
  <cols>
    <col min="3" max="3" width="19" customWidth="1"/>
    <col min="4" max="4" width="12.77734375" customWidth="1"/>
    <col min="5" max="5" width="12.21875" customWidth="1"/>
    <col min="7" max="7" width="11.5546875" customWidth="1"/>
    <col min="9" max="9" width="15.88671875" customWidth="1"/>
    <col min="10" max="10" width="12.109375" bestFit="1" customWidth="1"/>
    <col min="11" max="11" width="20.77734375" customWidth="1"/>
    <col min="12" max="12" width="30.88671875" customWidth="1"/>
    <col min="13" max="13" width="11.33203125" customWidth="1"/>
    <col min="14" max="14" width="13.21875" customWidth="1"/>
  </cols>
  <sheetData>
    <row r="3" spans="3:14" ht="25.2" x14ac:dyDescent="0.45">
      <c r="E3" s="1" t="s">
        <v>0</v>
      </c>
      <c r="F3" s="2"/>
      <c r="G3" s="2"/>
      <c r="H3" s="2"/>
      <c r="I3" s="2"/>
      <c r="J3" s="2"/>
      <c r="K3" s="2"/>
      <c r="L3" s="2"/>
      <c r="M3" s="2"/>
      <c r="N3" s="2"/>
    </row>
    <row r="5" spans="3:14" ht="18" x14ac:dyDescent="0.35">
      <c r="C5" s="4" t="s">
        <v>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8" spans="3:14" ht="28.2" customHeight="1" x14ac:dyDescent="0.3">
      <c r="C8" s="7" t="s">
        <v>2</v>
      </c>
      <c r="D8" s="7"/>
      <c r="E8" s="7"/>
      <c r="F8" s="7"/>
      <c r="G8" s="6"/>
      <c r="H8" s="6"/>
      <c r="I8" s="8">
        <v>0.11</v>
      </c>
    </row>
    <row r="9" spans="3:14" ht="22.8" customHeight="1" x14ac:dyDescent="0.3">
      <c r="C9" s="7" t="s">
        <v>3</v>
      </c>
      <c r="D9" s="7"/>
      <c r="E9" s="7"/>
      <c r="F9" s="7"/>
      <c r="G9" s="6"/>
      <c r="H9" s="6"/>
      <c r="I9" s="9">
        <v>2260.0435684314002</v>
      </c>
    </row>
    <row r="10" spans="3:14" ht="17.399999999999999" x14ac:dyDescent="0.3">
      <c r="C10" s="7" t="s">
        <v>4</v>
      </c>
      <c r="D10" s="7"/>
      <c r="E10" s="7"/>
      <c r="F10" s="7"/>
      <c r="G10" s="6"/>
      <c r="H10" s="6"/>
      <c r="I10" s="9">
        <v>2508.6483609588545</v>
      </c>
    </row>
    <row r="11" spans="3:14" ht="17.399999999999999" x14ac:dyDescent="0.3">
      <c r="C11" s="7" t="s">
        <v>5</v>
      </c>
      <c r="D11" s="7"/>
      <c r="E11" s="7"/>
      <c r="F11" s="7"/>
      <c r="G11" s="6"/>
      <c r="H11" s="6"/>
      <c r="I11" s="9">
        <v>200</v>
      </c>
    </row>
    <row r="12" spans="3:14" ht="17.399999999999999" x14ac:dyDescent="0.3">
      <c r="C12" s="7" t="s">
        <v>6</v>
      </c>
      <c r="D12" s="7"/>
      <c r="E12" s="7"/>
      <c r="F12" s="7"/>
      <c r="G12" s="6"/>
      <c r="H12" s="6"/>
      <c r="I12" s="10">
        <v>1392.6479999999999</v>
      </c>
    </row>
    <row r="14" spans="3:14" ht="17.399999999999999" x14ac:dyDescent="0.3">
      <c r="C14" s="11" t="s">
        <v>7</v>
      </c>
      <c r="D14" s="11"/>
      <c r="E14" s="11"/>
      <c r="F14" s="11"/>
      <c r="G14" s="11"/>
      <c r="H14" s="11"/>
      <c r="I14" s="10">
        <v>4101.2963609588542</v>
      </c>
    </row>
    <row r="17" spans="3:9" ht="17.399999999999999" x14ac:dyDescent="0.3">
      <c r="C17" s="11" t="s">
        <v>8</v>
      </c>
      <c r="D17" s="11"/>
      <c r="E17" s="11"/>
      <c r="F17" s="11"/>
      <c r="G17" s="11"/>
      <c r="H17" s="11"/>
      <c r="I17" s="10">
        <v>11725.516090175448</v>
      </c>
    </row>
    <row r="18" spans="3:9" ht="17.399999999999999" x14ac:dyDescent="0.3">
      <c r="C18" s="11" t="s">
        <v>9</v>
      </c>
      <c r="D18" s="11"/>
      <c r="E18" s="11"/>
      <c r="F18" s="11"/>
      <c r="G18" s="11"/>
      <c r="H18" s="11"/>
      <c r="I18" s="10">
        <v>-2492.4933612732702</v>
      </c>
    </row>
    <row r="19" spans="3:9" ht="17.399999999999999" x14ac:dyDescent="0.3">
      <c r="C19" s="11" t="s">
        <v>10</v>
      </c>
      <c r="D19" s="11"/>
      <c r="E19" s="11"/>
      <c r="F19" s="11"/>
      <c r="G19" s="11"/>
      <c r="H19" s="11"/>
      <c r="I19" s="10">
        <v>13334.319089861034</v>
      </c>
    </row>
    <row r="20" spans="3:9" ht="17.399999999999999" x14ac:dyDescent="0.3">
      <c r="C20" s="11" t="s">
        <v>11</v>
      </c>
      <c r="D20" s="11"/>
      <c r="E20" s="11"/>
      <c r="F20" s="11"/>
      <c r="G20" s="11"/>
      <c r="H20" s="11"/>
      <c r="I20" s="10">
        <v>1333.4319089861035</v>
      </c>
    </row>
    <row r="21" spans="3:9" ht="17.399999999999999" x14ac:dyDescent="0.3">
      <c r="C21" s="11" t="s">
        <v>12</v>
      </c>
      <c r="D21" s="11"/>
      <c r="E21" s="11"/>
      <c r="F21" s="11"/>
      <c r="G21" s="11"/>
      <c r="H21" s="11"/>
      <c r="I21" s="10">
        <v>12000.88718087493</v>
      </c>
    </row>
    <row r="25" spans="3:9" ht="17.399999999999999" x14ac:dyDescent="0.3">
      <c r="C25" s="12" t="s">
        <v>13</v>
      </c>
      <c r="D25" s="14"/>
      <c r="E25" s="13"/>
      <c r="F25" s="13"/>
      <c r="G25" s="13"/>
    </row>
    <row r="26" spans="3:9" ht="17.399999999999999" x14ac:dyDescent="0.3">
      <c r="C26" s="11" t="s">
        <v>14</v>
      </c>
      <c r="D26" s="11"/>
      <c r="E26" s="11"/>
      <c r="F26" s="11"/>
      <c r="G26" s="9">
        <v>-150</v>
      </c>
    </row>
    <row r="27" spans="3:9" ht="17.399999999999999" x14ac:dyDescent="0.3">
      <c r="C27" s="11" t="s">
        <v>15</v>
      </c>
      <c r="D27" s="11"/>
      <c r="E27" s="11"/>
      <c r="F27" s="11"/>
      <c r="G27" s="9">
        <v>-1000</v>
      </c>
    </row>
    <row r="28" spans="3:9" ht="17.399999999999999" x14ac:dyDescent="0.3">
      <c r="C28" s="11" t="s">
        <v>16</v>
      </c>
      <c r="D28" s="11"/>
      <c r="E28" s="11"/>
      <c r="F28" s="11"/>
      <c r="G28" s="9">
        <v>-525</v>
      </c>
    </row>
    <row r="29" spans="3:9" ht="17.399999999999999" x14ac:dyDescent="0.3">
      <c r="C29" s="11" t="s">
        <v>17</v>
      </c>
      <c r="D29" s="11"/>
      <c r="E29" s="11"/>
      <c r="F29" s="11"/>
      <c r="G29" s="9">
        <v>-500</v>
      </c>
    </row>
    <row r="30" spans="3:9" ht="17.399999999999999" x14ac:dyDescent="0.3">
      <c r="C30" s="11" t="s">
        <v>18</v>
      </c>
      <c r="D30" s="11"/>
      <c r="E30" s="11"/>
      <c r="F30" s="11"/>
      <c r="G30" s="15">
        <v>-1048.9046400000002</v>
      </c>
    </row>
    <row r="31" spans="3:9" ht="17.399999999999999" x14ac:dyDescent="0.3">
      <c r="C31" s="11" t="s">
        <v>19</v>
      </c>
      <c r="D31" s="11"/>
      <c r="E31" s="11"/>
      <c r="F31" s="11"/>
      <c r="G31" s="9">
        <v>30</v>
      </c>
    </row>
    <row r="32" spans="3:9" ht="17.399999999999999" x14ac:dyDescent="0.3">
      <c r="C32" s="12" t="s">
        <v>20</v>
      </c>
      <c r="D32" s="16"/>
      <c r="E32" s="16"/>
      <c r="F32" s="16"/>
      <c r="G32" s="17">
        <v>-3193.9046400000002</v>
      </c>
    </row>
    <row r="35" spans="3:12" ht="17.399999999999999" x14ac:dyDescent="0.3">
      <c r="C35" s="18" t="s">
        <v>21</v>
      </c>
      <c r="D35" s="22">
        <f>1/(1+I8)</f>
        <v>0.9009009009009008</v>
      </c>
    </row>
    <row r="38" spans="3:12" ht="17.399999999999999" x14ac:dyDescent="0.3">
      <c r="C38" s="28" t="s">
        <v>22</v>
      </c>
      <c r="D38" s="28" t="s">
        <v>23</v>
      </c>
      <c r="E38" s="34" t="s">
        <v>24</v>
      </c>
      <c r="F38" s="35"/>
      <c r="G38" s="35"/>
      <c r="H38" s="35"/>
      <c r="I38" s="36"/>
      <c r="J38" s="29" t="s">
        <v>25</v>
      </c>
      <c r="K38" s="29"/>
      <c r="L38" s="30" t="s">
        <v>26</v>
      </c>
    </row>
    <row r="39" spans="3:12" x14ac:dyDescent="0.3">
      <c r="C39" s="31">
        <v>2022</v>
      </c>
      <c r="D39" s="33">
        <v>0</v>
      </c>
      <c r="E39" s="40">
        <v>-3193.9046400000002</v>
      </c>
      <c r="F39" s="41"/>
      <c r="G39" s="41"/>
      <c r="H39" s="41"/>
      <c r="I39" s="41"/>
      <c r="J39" s="32"/>
      <c r="K39" s="32">
        <f>$G$32/E39</f>
        <v>1</v>
      </c>
      <c r="L39">
        <f>D39/K39</f>
        <v>0</v>
      </c>
    </row>
    <row r="40" spans="3:12" x14ac:dyDescent="0.3">
      <c r="C40" s="31">
        <v>2023</v>
      </c>
      <c r="D40" s="33">
        <v>1</v>
      </c>
      <c r="E40" s="37">
        <v>2837.9080794959991</v>
      </c>
      <c r="F40" s="38"/>
      <c r="G40" s="38"/>
      <c r="H40" s="38"/>
      <c r="I40" s="39"/>
      <c r="J40" s="32"/>
      <c r="K40" s="32">
        <f>$G$32/E40</f>
        <v>-1.1254433020844088</v>
      </c>
      <c r="L40">
        <f>D40/K40</f>
        <v>-0.88853876347917482</v>
      </c>
    </row>
    <row r="41" spans="3:12" x14ac:dyDescent="0.3">
      <c r="C41" s="31">
        <v>2024</v>
      </c>
      <c r="D41" s="33">
        <v>2</v>
      </c>
      <c r="E41" s="37">
        <v>3118.3514225327349</v>
      </c>
      <c r="F41" s="38"/>
      <c r="G41" s="38"/>
      <c r="H41" s="38"/>
      <c r="I41" s="39"/>
      <c r="J41" s="32"/>
      <c r="K41" s="42">
        <f>$G$32/E41</f>
        <v>-1.0242285769722197</v>
      </c>
      <c r="L41" s="42">
        <f>D41/K41</f>
        <v>-1.9526891213212521</v>
      </c>
    </row>
    <row r="42" spans="3:12" x14ac:dyDescent="0.3">
      <c r="C42" s="31">
        <v>2025</v>
      </c>
      <c r="D42" s="33">
        <v>3</v>
      </c>
      <c r="E42" s="37">
        <v>2861.9579357557304</v>
      </c>
      <c r="F42" s="38"/>
      <c r="G42" s="38"/>
      <c r="H42" s="38"/>
      <c r="I42" s="39"/>
      <c r="J42" s="32"/>
      <c r="K42" s="42">
        <f>$G$32/E42</f>
        <v>-1.1159858780931438</v>
      </c>
      <c r="L42" s="42">
        <f>D42/K42</f>
        <v>-2.6882060596734632</v>
      </c>
    </row>
    <row r="43" spans="3:12" x14ac:dyDescent="0.3">
      <c r="C43" s="31">
        <v>2026</v>
      </c>
      <c r="D43" s="33">
        <v>4</v>
      </c>
      <c r="E43" s="37">
        <v>3765.597976427463</v>
      </c>
      <c r="F43" s="38"/>
      <c r="G43" s="38"/>
      <c r="H43" s="38"/>
      <c r="I43" s="39"/>
      <c r="J43" s="32"/>
      <c r="K43" s="42">
        <f>$G$32/E43</f>
        <v>-0.84817993317230178</v>
      </c>
      <c r="L43" s="42">
        <f>D43/K43</f>
        <v>-4.7159804701338395</v>
      </c>
    </row>
    <row r="44" spans="3:12" x14ac:dyDescent="0.3">
      <c r="C44" s="31">
        <v>2027</v>
      </c>
      <c r="D44" s="33">
        <v>5</v>
      </c>
      <c r="E44" s="37">
        <v>4138.4513385822911</v>
      </c>
      <c r="F44" s="38"/>
      <c r="G44" s="38"/>
      <c r="H44" s="38"/>
      <c r="I44" s="39"/>
      <c r="J44" s="32"/>
      <c r="K44" s="42">
        <f>$G$32/E44</f>
        <v>-0.77176324636793625</v>
      </c>
      <c r="L44" s="42">
        <f>D44/K44</f>
        <v>-6.4786707886530559</v>
      </c>
    </row>
    <row r="45" spans="3:12" x14ac:dyDescent="0.3">
      <c r="C45" s="31">
        <v>2028</v>
      </c>
      <c r="D45" s="33">
        <v>6</v>
      </c>
      <c r="E45" s="37">
        <v>4548.70435304086</v>
      </c>
      <c r="F45" s="38"/>
      <c r="G45" s="38"/>
      <c r="H45" s="38"/>
      <c r="I45" s="39"/>
      <c r="J45" s="32"/>
      <c r="K45" s="42">
        <f>$G$32/E45</f>
        <v>-0.70215700826210858</v>
      </c>
      <c r="L45" s="42">
        <f>D45/K45</f>
        <v>-8.5450973634094343</v>
      </c>
    </row>
    <row r="46" spans="3:12" x14ac:dyDescent="0.3">
      <c r="C46" s="31">
        <v>2029</v>
      </c>
      <c r="D46" s="33">
        <v>7</v>
      </c>
      <c r="E46" s="37">
        <v>5000.2559608939382</v>
      </c>
      <c r="F46" s="38"/>
      <c r="G46" s="38"/>
      <c r="H46" s="38"/>
      <c r="I46" s="39"/>
      <c r="J46" s="32"/>
      <c r="K46" s="42">
        <f>$G$32/E46</f>
        <v>-0.63874822908645634</v>
      </c>
      <c r="L46" s="42">
        <f>D46/K46</f>
        <v>-10.958934492877523</v>
      </c>
    </row>
    <row r="47" spans="3:12" x14ac:dyDescent="0.3">
      <c r="C47" s="31">
        <v>2030</v>
      </c>
      <c r="D47" s="33">
        <v>8</v>
      </c>
      <c r="E47" s="37">
        <v>5497.4259675337689</v>
      </c>
      <c r="F47" s="38"/>
      <c r="G47" s="38"/>
      <c r="H47" s="38"/>
      <c r="I47" s="39"/>
      <c r="J47" s="32"/>
      <c r="K47" s="42">
        <f>$G$32/E47</f>
        <v>-0.58098183747490018</v>
      </c>
      <c r="L47" s="42">
        <f>D47/K47</f>
        <v>-13.769793621725084</v>
      </c>
    </row>
    <row r="48" spans="3:12" x14ac:dyDescent="0.3">
      <c r="C48" s="31">
        <v>2031</v>
      </c>
      <c r="D48" s="33">
        <v>9</v>
      </c>
      <c r="E48" s="37">
        <v>6045.0017042898353</v>
      </c>
      <c r="F48" s="38"/>
      <c r="G48" s="38"/>
      <c r="H48" s="38"/>
      <c r="I48" s="39"/>
      <c r="J48" s="32"/>
      <c r="K48" s="42">
        <f>$G$32/E48</f>
        <v>-0.52835463019529771</v>
      </c>
      <c r="L48" s="42">
        <f>D48/K48</f>
        <v>-17.034013682577733</v>
      </c>
    </row>
    <row r="49" spans="2:12" x14ac:dyDescent="0.3">
      <c r="C49" s="31">
        <v>2032</v>
      </c>
      <c r="D49" s="33">
        <v>10</v>
      </c>
      <c r="E49" s="37">
        <v>12000.88718087493</v>
      </c>
      <c r="F49" s="38"/>
      <c r="G49" s="38"/>
      <c r="H49" s="38"/>
      <c r="I49" s="39"/>
      <c r="K49" s="42">
        <f>$G$32/E49</f>
        <v>-0.26613904387751663</v>
      </c>
      <c r="L49" s="42">
        <f>D49/K49</f>
        <v>-37.574344050782088</v>
      </c>
    </row>
    <row r="52" spans="2:12" ht="20.399999999999999" x14ac:dyDescent="0.35">
      <c r="D52" s="44" t="s">
        <v>27</v>
      </c>
      <c r="E52" s="44"/>
      <c r="F52" s="44"/>
      <c r="G52" s="44"/>
      <c r="H52" s="44"/>
      <c r="I52" s="44"/>
      <c r="J52" s="45">
        <v>22738.302050847382</v>
      </c>
    </row>
    <row r="55" spans="2:12" ht="29.4" x14ac:dyDescent="0.45">
      <c r="B55" s="46" t="s">
        <v>28</v>
      </c>
    </row>
    <row r="57" spans="2:12" ht="18" x14ac:dyDescent="0.35">
      <c r="B57" s="43" t="s">
        <v>29</v>
      </c>
      <c r="C57" s="43"/>
      <c r="D57" s="43"/>
    </row>
    <row r="59" spans="2:12" x14ac:dyDescent="0.3">
      <c r="C59" s="5" t="s">
        <v>28</v>
      </c>
      <c r="D59" s="5"/>
      <c r="E59" s="5"/>
      <c r="F59" s="50">
        <v>0.9663039231557411</v>
      </c>
    </row>
    <row r="60" spans="2:12" x14ac:dyDescent="0.3">
      <c r="C60" s="5" t="s">
        <v>30</v>
      </c>
      <c r="D60" s="5"/>
      <c r="E60" s="5"/>
      <c r="F60" s="48">
        <v>0.50856837959977719</v>
      </c>
    </row>
    <row r="61" spans="2:12" x14ac:dyDescent="0.3">
      <c r="C61" s="5" t="s">
        <v>31</v>
      </c>
      <c r="D61" s="5"/>
      <c r="E61" s="5"/>
      <c r="F61" s="49">
        <v>7.4026923700287739E-5</v>
      </c>
    </row>
    <row r="65" spans="3:12" ht="20.399999999999999" x14ac:dyDescent="0.35">
      <c r="C65" s="52" t="s">
        <v>22</v>
      </c>
      <c r="D65" s="52" t="s">
        <v>23</v>
      </c>
      <c r="E65" s="53" t="s">
        <v>24</v>
      </c>
      <c r="F65" s="53"/>
      <c r="G65" s="53"/>
      <c r="H65" s="53"/>
      <c r="I65" s="53"/>
      <c r="J65" s="53" t="s">
        <v>25</v>
      </c>
      <c r="K65" s="53"/>
      <c r="L65" s="54" t="s">
        <v>26</v>
      </c>
    </row>
    <row r="66" spans="3:12" x14ac:dyDescent="0.3">
      <c r="C66">
        <v>2022</v>
      </c>
      <c r="D66" s="56">
        <v>0</v>
      </c>
      <c r="E66" s="40">
        <v>-3193.9046400000002</v>
      </c>
      <c r="F66" s="41"/>
      <c r="G66" s="41"/>
      <c r="H66" s="41"/>
      <c r="I66" s="41"/>
      <c r="J66">
        <v>1</v>
      </c>
      <c r="L66">
        <f>E66/J66</f>
        <v>-3193.9046400000002</v>
      </c>
    </row>
    <row r="67" spans="3:12" x14ac:dyDescent="0.3">
      <c r="C67">
        <v>2023</v>
      </c>
      <c r="D67" s="56">
        <v>1</v>
      </c>
      <c r="E67" s="37">
        <v>2837.9080794959991</v>
      </c>
      <c r="F67" s="38"/>
      <c r="G67" s="38"/>
      <c r="H67" s="38"/>
      <c r="I67" s="39"/>
      <c r="J67">
        <f>$F$60/D67</f>
        <v>0.50856837959977719</v>
      </c>
      <c r="L67">
        <f>E67/J67</f>
        <v>5580.1897902683577</v>
      </c>
    </row>
    <row r="68" spans="3:12" x14ac:dyDescent="0.3">
      <c r="C68">
        <v>2024</v>
      </c>
      <c r="D68" s="56">
        <v>2</v>
      </c>
      <c r="E68" s="37">
        <v>3118.3514225327349</v>
      </c>
      <c r="F68" s="38"/>
      <c r="G68" s="38"/>
      <c r="H68" s="38"/>
      <c r="I68" s="39"/>
      <c r="J68">
        <f>$F$60/D68</f>
        <v>0.25428418979988859</v>
      </c>
      <c r="L68" s="57">
        <f t="shared" ref="L68:L76" si="0">E68/J68</f>
        <v>12263.253271808804</v>
      </c>
    </row>
    <row r="69" spans="3:12" x14ac:dyDescent="0.3">
      <c r="C69">
        <v>2025</v>
      </c>
      <c r="D69" s="56">
        <v>3</v>
      </c>
      <c r="E69" s="37">
        <v>2861.9579357557304</v>
      </c>
      <c r="F69" s="38"/>
      <c r="G69" s="38"/>
      <c r="H69" s="38"/>
      <c r="I69" s="39"/>
      <c r="J69" s="57">
        <f t="shared" ref="J69:J76" si="1">$F$60/D69</f>
        <v>0.16952279319992572</v>
      </c>
      <c r="L69" s="57">
        <f t="shared" si="0"/>
        <v>16882.437350949596</v>
      </c>
    </row>
    <row r="70" spans="3:12" x14ac:dyDescent="0.3">
      <c r="C70">
        <v>2026</v>
      </c>
      <c r="D70" s="56">
        <v>4</v>
      </c>
      <c r="E70" s="37">
        <v>3765.597976427463</v>
      </c>
      <c r="F70" s="38"/>
      <c r="G70" s="38"/>
      <c r="H70" s="38"/>
      <c r="I70" s="39"/>
      <c r="J70" s="57">
        <f t="shared" si="1"/>
        <v>0.1271420948999443</v>
      </c>
      <c r="L70" s="57">
        <f t="shared" si="0"/>
        <v>29617.240296306562</v>
      </c>
    </row>
    <row r="71" spans="3:12" x14ac:dyDescent="0.3">
      <c r="C71">
        <v>2027</v>
      </c>
      <c r="D71" s="56">
        <v>5</v>
      </c>
      <c r="E71" s="37">
        <v>4138.4513385822911</v>
      </c>
      <c r="F71" s="38"/>
      <c r="G71" s="38"/>
      <c r="H71" s="38"/>
      <c r="I71" s="39"/>
      <c r="J71" s="57">
        <f t="shared" si="1"/>
        <v>0.10171367591995543</v>
      </c>
      <c r="L71" s="57">
        <f t="shared" si="0"/>
        <v>40687.265514217434</v>
      </c>
    </row>
    <row r="72" spans="3:12" x14ac:dyDescent="0.3">
      <c r="C72">
        <v>2028</v>
      </c>
      <c r="D72" s="56">
        <v>6</v>
      </c>
      <c r="E72" s="37">
        <v>4548.70435304086</v>
      </c>
      <c r="F72" s="38"/>
      <c r="G72" s="38"/>
      <c r="H72" s="38"/>
      <c r="I72" s="39"/>
      <c r="J72" s="57">
        <f t="shared" si="1"/>
        <v>8.476139659996286E-2</v>
      </c>
      <c r="L72" s="57">
        <f t="shared" si="0"/>
        <v>53664.811287959041</v>
      </c>
    </row>
    <row r="73" spans="3:12" x14ac:dyDescent="0.3">
      <c r="C73">
        <v>2029</v>
      </c>
      <c r="D73" s="56">
        <v>7</v>
      </c>
      <c r="E73" s="37">
        <v>5000.2559608939382</v>
      </c>
      <c r="F73" s="38"/>
      <c r="G73" s="38"/>
      <c r="H73" s="38"/>
      <c r="I73" s="39"/>
      <c r="J73" s="57">
        <f t="shared" si="1"/>
        <v>7.2652625657111031E-2</v>
      </c>
      <c r="L73" s="57">
        <f t="shared" si="0"/>
        <v>68824.160388820412</v>
      </c>
    </row>
    <row r="74" spans="3:12" x14ac:dyDescent="0.3">
      <c r="C74">
        <v>2030</v>
      </c>
      <c r="D74" s="56">
        <v>8</v>
      </c>
      <c r="E74" s="37">
        <v>5497.4259675337689</v>
      </c>
      <c r="F74" s="38"/>
      <c r="G74" s="38"/>
      <c r="H74" s="38"/>
      <c r="I74" s="39"/>
      <c r="J74" s="57">
        <f t="shared" si="1"/>
        <v>6.3571047449972148E-2</v>
      </c>
      <c r="L74" s="57">
        <f t="shared" si="0"/>
        <v>86476.881977759156</v>
      </c>
    </row>
    <row r="75" spans="3:12" x14ac:dyDescent="0.3">
      <c r="C75">
        <v>2031</v>
      </c>
      <c r="D75" s="56">
        <v>9</v>
      </c>
      <c r="E75" s="37">
        <v>6045.0017042898353</v>
      </c>
      <c r="F75" s="38"/>
      <c r="G75" s="38"/>
      <c r="H75" s="38"/>
      <c r="I75" s="39"/>
      <c r="J75" s="57">
        <f t="shared" si="1"/>
        <v>5.6507597733308573E-2</v>
      </c>
      <c r="L75" s="57">
        <f t="shared" si="0"/>
        <v>106976.79509965421</v>
      </c>
    </row>
    <row r="76" spans="3:12" x14ac:dyDescent="0.3">
      <c r="C76">
        <v>2032</v>
      </c>
      <c r="D76" s="56">
        <v>10</v>
      </c>
      <c r="E76" s="37">
        <v>12000.88718087493</v>
      </c>
      <c r="F76" s="38"/>
      <c r="G76" s="38"/>
      <c r="H76" s="38"/>
      <c r="I76" s="39"/>
      <c r="J76" s="57">
        <f t="shared" si="1"/>
        <v>5.0856837959977717E-2</v>
      </c>
      <c r="L76" s="57">
        <f>E76/J76</f>
        <v>235973.91545103816</v>
      </c>
    </row>
    <row r="79" spans="3:12" ht="27.6" x14ac:dyDescent="0.45">
      <c r="F79" s="55" t="s">
        <v>28</v>
      </c>
      <c r="G79" s="58">
        <v>0.96630000000000005</v>
      </c>
    </row>
  </sheetData>
  <mergeCells count="43">
    <mergeCell ref="J65:K65"/>
    <mergeCell ref="E75:I75"/>
    <mergeCell ref="E76:I76"/>
    <mergeCell ref="E72:I72"/>
    <mergeCell ref="E73:I73"/>
    <mergeCell ref="E74:I74"/>
    <mergeCell ref="E69:I69"/>
    <mergeCell ref="E70:I70"/>
    <mergeCell ref="E71:I71"/>
    <mergeCell ref="E66:I66"/>
    <mergeCell ref="E67:I67"/>
    <mergeCell ref="E68:I68"/>
    <mergeCell ref="D52:I52"/>
    <mergeCell ref="C59:E59"/>
    <mergeCell ref="C60:E60"/>
    <mergeCell ref="C61:E61"/>
    <mergeCell ref="E65:I65"/>
    <mergeCell ref="E47:I47"/>
    <mergeCell ref="E48:I48"/>
    <mergeCell ref="E49:I49"/>
    <mergeCell ref="E44:I44"/>
    <mergeCell ref="E45:I45"/>
    <mergeCell ref="E46:I46"/>
    <mergeCell ref="C30:F30"/>
    <mergeCell ref="C31:F31"/>
    <mergeCell ref="E38:I38"/>
    <mergeCell ref="J38:K38"/>
    <mergeCell ref="E41:I41"/>
    <mergeCell ref="E42:I42"/>
    <mergeCell ref="E43:I43"/>
    <mergeCell ref="E39:I39"/>
    <mergeCell ref="E40:I40"/>
    <mergeCell ref="C21:H21"/>
    <mergeCell ref="C26:F26"/>
    <mergeCell ref="C27:F27"/>
    <mergeCell ref="C28:F28"/>
    <mergeCell ref="C29:F29"/>
    <mergeCell ref="C14:H14"/>
    <mergeCell ref="C17:H17"/>
    <mergeCell ref="C18:H18"/>
    <mergeCell ref="C19:H19"/>
    <mergeCell ref="C20:H20"/>
    <mergeCell ref="C5:N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7CCCB-F8BF-4847-89E3-48B8CECC0B0D}">
  <dimension ref="B2:P440"/>
  <sheetViews>
    <sheetView tabSelected="1" topLeftCell="A253" workbookViewId="0">
      <selection activeCell="O277" sqref="O277"/>
    </sheetView>
  </sheetViews>
  <sheetFormatPr defaultRowHeight="14.4" x14ac:dyDescent="0.3"/>
  <cols>
    <col min="3" max="3" width="17.109375" customWidth="1"/>
    <col min="4" max="4" width="10.33203125" customWidth="1"/>
    <col min="7" max="7" width="22.21875" customWidth="1"/>
    <col min="8" max="8" width="10.6640625" customWidth="1"/>
    <col min="9" max="9" width="24.21875" customWidth="1"/>
    <col min="11" max="11" width="16.33203125" customWidth="1"/>
    <col min="12" max="12" width="12.5546875" customWidth="1"/>
  </cols>
  <sheetData>
    <row r="2" spans="2:15" ht="31.2" x14ac:dyDescent="0.6">
      <c r="E2" s="142" t="s">
        <v>106</v>
      </c>
      <c r="F2" s="142"/>
      <c r="G2" s="142"/>
      <c r="H2" s="142"/>
      <c r="I2" s="142"/>
      <c r="J2" s="61"/>
      <c r="K2" s="61"/>
      <c r="L2" s="61"/>
      <c r="M2" s="61"/>
      <c r="N2" s="61"/>
      <c r="O2" s="61"/>
    </row>
    <row r="6" spans="2:15" ht="23.4" x14ac:dyDescent="0.45">
      <c r="B6" s="139" t="s">
        <v>107</v>
      </c>
    </row>
    <row r="8" spans="2:15" ht="21" x14ac:dyDescent="0.4">
      <c r="B8" s="66" t="s">
        <v>36</v>
      </c>
    </row>
    <row r="10" spans="2:15" ht="15.6" x14ac:dyDescent="0.3">
      <c r="B10" s="143" t="s">
        <v>37</v>
      </c>
      <c r="C10" s="143"/>
      <c r="D10" s="143"/>
      <c r="E10" s="143"/>
      <c r="F10" s="143"/>
      <c r="G10" s="143"/>
      <c r="H10" s="144">
        <v>0.05</v>
      </c>
    </row>
    <row r="11" spans="2:15" ht="15.6" x14ac:dyDescent="0.3">
      <c r="B11" s="143" t="s">
        <v>38</v>
      </c>
      <c r="C11" s="143"/>
      <c r="D11" s="143"/>
      <c r="E11" s="143"/>
      <c r="F11" s="143"/>
      <c r="G11" s="143"/>
      <c r="H11" s="144">
        <v>0.05</v>
      </c>
    </row>
    <row r="12" spans="2:15" ht="15.6" x14ac:dyDescent="0.3">
      <c r="B12" s="143" t="s">
        <v>39</v>
      </c>
      <c r="C12" s="143"/>
      <c r="D12" s="143"/>
      <c r="E12" s="143"/>
      <c r="F12" s="143"/>
      <c r="G12" s="143"/>
      <c r="H12" s="145">
        <v>45</v>
      </c>
    </row>
    <row r="13" spans="2:15" ht="15.6" x14ac:dyDescent="0.3">
      <c r="B13" s="143" t="s">
        <v>40</v>
      </c>
      <c r="C13" s="143"/>
      <c r="D13" s="143"/>
      <c r="E13" s="143"/>
      <c r="F13" s="143"/>
      <c r="G13" s="143"/>
      <c r="H13" s="145">
        <v>49.612500000000004</v>
      </c>
    </row>
    <row r="15" spans="2:15" ht="15.6" x14ac:dyDescent="0.3">
      <c r="B15" s="147" t="s">
        <v>43</v>
      </c>
      <c r="C15" s="147"/>
      <c r="D15" s="147"/>
      <c r="E15" s="147"/>
      <c r="F15" s="147"/>
      <c r="G15" s="147"/>
      <c r="H15" s="144">
        <v>0.08</v>
      </c>
    </row>
    <row r="16" spans="2:15" ht="15.6" x14ac:dyDescent="0.3">
      <c r="B16" s="147" t="s">
        <v>44</v>
      </c>
      <c r="C16" s="147"/>
      <c r="D16" s="147"/>
      <c r="E16" s="147"/>
      <c r="F16" s="147"/>
      <c r="G16" s="147"/>
      <c r="H16" s="144">
        <v>0.1</v>
      </c>
    </row>
    <row r="17" spans="2:11" ht="15.6" x14ac:dyDescent="0.3">
      <c r="B17" s="147" t="s">
        <v>45</v>
      </c>
      <c r="C17" s="147"/>
      <c r="D17" s="147"/>
      <c r="E17" s="147"/>
      <c r="F17" s="147"/>
      <c r="G17" s="147"/>
      <c r="H17" s="145">
        <v>30</v>
      </c>
    </row>
    <row r="18" spans="2:11" ht="15.6" x14ac:dyDescent="0.3">
      <c r="B18" s="147" t="s">
        <v>46</v>
      </c>
      <c r="C18" s="147"/>
      <c r="D18" s="147"/>
      <c r="E18" s="147"/>
      <c r="F18" s="147"/>
      <c r="G18" s="147"/>
      <c r="H18" s="145">
        <v>34.992000000000004</v>
      </c>
    </row>
    <row r="19" spans="2:11" x14ac:dyDescent="0.3">
      <c r="C19" t="s">
        <v>47</v>
      </c>
      <c r="E19" s="19">
        <v>1.4999999999999999E-2</v>
      </c>
    </row>
    <row r="20" spans="2:11" x14ac:dyDescent="0.3">
      <c r="B20" s="148" t="s">
        <v>22</v>
      </c>
      <c r="C20" s="71" t="s">
        <v>48</v>
      </c>
      <c r="D20" s="71"/>
      <c r="E20" s="71"/>
      <c r="F20" s="71"/>
      <c r="G20" s="148" t="s">
        <v>49</v>
      </c>
      <c r="H20" s="71" t="s">
        <v>50</v>
      </c>
      <c r="I20" s="71"/>
      <c r="J20" s="71" t="s">
        <v>51</v>
      </c>
      <c r="K20" s="71"/>
    </row>
    <row r="21" spans="2:11" x14ac:dyDescent="0.3">
      <c r="B21" s="198">
        <v>2022</v>
      </c>
      <c r="C21" s="204">
        <v>49.613</v>
      </c>
      <c r="D21" s="204"/>
      <c r="E21" s="204"/>
      <c r="F21" s="204"/>
      <c r="G21" s="204">
        <v>100</v>
      </c>
      <c r="H21" s="204"/>
      <c r="I21" s="204">
        <f>36*(-1)</f>
        <v>-36</v>
      </c>
      <c r="J21" s="204">
        <f>C21*(G21+I21)</f>
        <v>3175.232</v>
      </c>
    </row>
    <row r="22" spans="2:11" x14ac:dyDescent="0.3">
      <c r="B22" s="198">
        <v>2023</v>
      </c>
      <c r="C22" s="204">
        <f>C21*(1+$H$10)</f>
        <v>52.093650000000004</v>
      </c>
      <c r="D22" s="204"/>
      <c r="E22" s="204"/>
      <c r="F22" s="204"/>
      <c r="G22" s="204">
        <f>G21*(1+$E$19)</f>
        <v>101.49999999999999</v>
      </c>
      <c r="H22" s="204"/>
      <c r="I22" s="204">
        <f>I21*(1+$E$19)</f>
        <v>-36.54</v>
      </c>
      <c r="J22" s="204">
        <f t="shared" ref="J22:J40" si="0">C22*(G22+I22)</f>
        <v>3384.0035039999993</v>
      </c>
    </row>
    <row r="23" spans="2:11" x14ac:dyDescent="0.3">
      <c r="B23" s="198">
        <v>2024</v>
      </c>
      <c r="C23" s="204">
        <f t="shared" ref="C23:C41" si="1">C22*(1+$H$10)</f>
        <v>54.698332500000006</v>
      </c>
      <c r="D23" s="204"/>
      <c r="E23" s="204"/>
      <c r="F23" s="204"/>
      <c r="G23" s="204">
        <f t="shared" ref="G23:G41" si="2">G22*(1+$E$19)</f>
        <v>103.02249999999998</v>
      </c>
      <c r="H23" s="204"/>
      <c r="I23" s="204">
        <f t="shared" ref="I23:I40" si="3">I22*(1+$E$19)</f>
        <v>-37.088099999999997</v>
      </c>
      <c r="J23" s="204">
        <f t="shared" si="0"/>
        <v>3606.5017343879995</v>
      </c>
    </row>
    <row r="24" spans="2:11" x14ac:dyDescent="0.3">
      <c r="B24" s="198">
        <v>2025</v>
      </c>
      <c r="C24" s="204">
        <f t="shared" si="1"/>
        <v>57.43324912500001</v>
      </c>
      <c r="D24" s="204"/>
      <c r="E24" s="204"/>
      <c r="F24" s="204"/>
      <c r="G24" s="204">
        <f t="shared" si="2"/>
        <v>104.56783749999997</v>
      </c>
      <c r="H24" s="204"/>
      <c r="I24" s="204">
        <f t="shared" si="3"/>
        <v>-37.644421499999993</v>
      </c>
      <c r="J24" s="204">
        <f t="shared" si="0"/>
        <v>3843.6292234240104</v>
      </c>
    </row>
    <row r="25" spans="2:11" x14ac:dyDescent="0.3">
      <c r="B25" s="198">
        <v>2026</v>
      </c>
      <c r="C25" s="204">
        <f t="shared" si="1"/>
        <v>60.30491158125001</v>
      </c>
      <c r="D25" s="204"/>
      <c r="E25" s="204"/>
      <c r="F25" s="204"/>
      <c r="G25" s="204">
        <f t="shared" si="2"/>
        <v>106.13635506249996</v>
      </c>
      <c r="H25" s="204"/>
      <c r="I25" s="204">
        <f t="shared" si="3"/>
        <v>-38.209087822499988</v>
      </c>
      <c r="J25" s="204">
        <f t="shared" si="0"/>
        <v>4096.3478448641381</v>
      </c>
    </row>
    <row r="26" spans="2:11" x14ac:dyDescent="0.3">
      <c r="B26" s="198">
        <v>2027</v>
      </c>
      <c r="C26" s="204">
        <f t="shared" si="1"/>
        <v>63.320157160312512</v>
      </c>
      <c r="D26" s="204"/>
      <c r="E26" s="204"/>
      <c r="F26" s="204"/>
      <c r="G26" s="204">
        <f t="shared" si="2"/>
        <v>107.72840038843745</v>
      </c>
      <c r="H26" s="204"/>
      <c r="I26" s="204">
        <f t="shared" si="3"/>
        <v>-38.782224139837481</v>
      </c>
      <c r="J26" s="204">
        <f t="shared" si="0"/>
        <v>4365.6827156639556</v>
      </c>
    </row>
    <row r="27" spans="2:11" x14ac:dyDescent="0.3">
      <c r="B27" s="198">
        <v>2028</v>
      </c>
      <c r="C27" s="204">
        <f t="shared" si="1"/>
        <v>66.486165018328137</v>
      </c>
      <c r="D27" s="204"/>
      <c r="E27" s="204"/>
      <c r="F27" s="204"/>
      <c r="G27" s="204">
        <f t="shared" si="2"/>
        <v>109.344326394264</v>
      </c>
      <c r="H27" s="204"/>
      <c r="I27" s="204">
        <f t="shared" si="3"/>
        <v>-39.36395750193504</v>
      </c>
      <c r="J27" s="204">
        <f t="shared" si="0"/>
        <v>4652.7263542188603</v>
      </c>
    </row>
    <row r="28" spans="2:11" x14ac:dyDescent="0.3">
      <c r="B28" s="198">
        <v>2029</v>
      </c>
      <c r="C28" s="204">
        <f t="shared" si="1"/>
        <v>69.810473269244554</v>
      </c>
      <c r="D28" s="204"/>
      <c r="E28" s="204"/>
      <c r="F28" s="204"/>
      <c r="G28" s="204">
        <f t="shared" si="2"/>
        <v>110.98449129017796</v>
      </c>
      <c r="H28" s="204"/>
      <c r="I28" s="204">
        <f t="shared" si="3"/>
        <v>-39.954416864464065</v>
      </c>
      <c r="J28" s="204">
        <f t="shared" si="0"/>
        <v>4958.6431120087509</v>
      </c>
    </row>
    <row r="29" spans="2:11" x14ac:dyDescent="0.3">
      <c r="B29" s="198">
        <v>2030</v>
      </c>
      <c r="C29" s="204">
        <f t="shared" si="1"/>
        <v>73.300996932706781</v>
      </c>
      <c r="D29" s="204"/>
      <c r="E29" s="204"/>
      <c r="F29" s="204"/>
      <c r="G29" s="204">
        <f t="shared" si="2"/>
        <v>112.64925865953062</v>
      </c>
      <c r="H29" s="204"/>
      <c r="I29" s="204">
        <f t="shared" si="3"/>
        <v>-40.553733117431022</v>
      </c>
      <c r="J29" s="204">
        <f t="shared" si="0"/>
        <v>5284.6738966233261</v>
      </c>
    </row>
    <row r="30" spans="2:11" x14ac:dyDescent="0.3">
      <c r="B30" s="198">
        <v>2031</v>
      </c>
      <c r="C30" s="204">
        <f t="shared" si="1"/>
        <v>76.966046779342122</v>
      </c>
      <c r="D30" s="204"/>
      <c r="E30" s="204"/>
      <c r="F30" s="204"/>
      <c r="G30" s="204">
        <f t="shared" si="2"/>
        <v>114.33899753942356</v>
      </c>
      <c r="H30" s="204"/>
      <c r="I30" s="204">
        <f t="shared" si="3"/>
        <v>-41.162039114192481</v>
      </c>
      <c r="J30" s="204">
        <f t="shared" si="0"/>
        <v>5632.1412053263084</v>
      </c>
    </row>
    <row r="31" spans="2:11" x14ac:dyDescent="0.3">
      <c r="B31" s="198">
        <v>2032</v>
      </c>
      <c r="C31" s="204">
        <f t="shared" si="1"/>
        <v>80.814349118309238</v>
      </c>
      <c r="D31" s="204"/>
      <c r="E31" s="204"/>
      <c r="F31" s="204"/>
      <c r="G31" s="204">
        <f t="shared" si="2"/>
        <v>116.0540825025149</v>
      </c>
      <c r="H31" s="204"/>
      <c r="I31" s="204">
        <f t="shared" si="3"/>
        <v>-41.779469700905366</v>
      </c>
      <c r="J31" s="204">
        <f t="shared" si="0"/>
        <v>6002.4544895765139</v>
      </c>
    </row>
    <row r="32" spans="2:11" x14ac:dyDescent="0.3">
      <c r="B32" s="198">
        <v>2033</v>
      </c>
      <c r="C32" s="204">
        <f t="shared" si="1"/>
        <v>84.855066574224708</v>
      </c>
      <c r="D32" s="204"/>
      <c r="E32" s="204"/>
      <c r="F32" s="204"/>
      <c r="G32" s="204">
        <f t="shared" si="2"/>
        <v>117.79489374005261</v>
      </c>
      <c r="H32" s="204"/>
      <c r="I32" s="204">
        <f t="shared" si="3"/>
        <v>-42.406161746418945</v>
      </c>
      <c r="J32" s="204">
        <f t="shared" si="0"/>
        <v>6397.1158722661694</v>
      </c>
    </row>
    <row r="33" spans="2:11" x14ac:dyDescent="0.3">
      <c r="B33" s="198">
        <v>2034</v>
      </c>
      <c r="C33" s="204">
        <f t="shared" si="1"/>
        <v>89.097819902935953</v>
      </c>
      <c r="D33" s="204"/>
      <c r="E33" s="204"/>
      <c r="F33" s="204"/>
      <c r="G33" s="204">
        <f t="shared" si="2"/>
        <v>119.56181714615339</v>
      </c>
      <c r="H33" s="204"/>
      <c r="I33" s="204">
        <f t="shared" si="3"/>
        <v>-43.042254172615223</v>
      </c>
      <c r="J33" s="204">
        <f t="shared" si="0"/>
        <v>6817.7262408676706</v>
      </c>
    </row>
    <row r="34" spans="2:11" x14ac:dyDescent="0.3">
      <c r="B34" s="198">
        <v>2035</v>
      </c>
      <c r="C34" s="204">
        <f t="shared" si="1"/>
        <v>93.552710898082751</v>
      </c>
      <c r="D34" s="204"/>
      <c r="E34" s="204"/>
      <c r="F34" s="204"/>
      <c r="G34" s="204">
        <f t="shared" si="2"/>
        <v>121.35524440334568</v>
      </c>
      <c r="H34" s="204"/>
      <c r="I34" s="204">
        <f t="shared" si="3"/>
        <v>-43.687887985204448</v>
      </c>
      <c r="J34" s="204">
        <f t="shared" si="0"/>
        <v>7265.991741204718</v>
      </c>
    </row>
    <row r="35" spans="2:11" x14ac:dyDescent="0.3">
      <c r="B35" s="198">
        <v>2036</v>
      </c>
      <c r="C35" s="204">
        <f t="shared" si="1"/>
        <v>98.230346442986885</v>
      </c>
      <c r="D35" s="204"/>
      <c r="E35" s="204"/>
      <c r="F35" s="204"/>
      <c r="G35" s="204">
        <f t="shared" si="2"/>
        <v>123.17557306939585</v>
      </c>
      <c r="H35" s="204"/>
      <c r="I35" s="204">
        <f t="shared" si="3"/>
        <v>-44.343206304982509</v>
      </c>
      <c r="J35" s="204">
        <f t="shared" si="0"/>
        <v>7743.7306981889269</v>
      </c>
    </row>
    <row r="36" spans="2:11" x14ac:dyDescent="0.3">
      <c r="B36" s="198">
        <v>2037</v>
      </c>
      <c r="C36" s="204">
        <f t="shared" si="1"/>
        <v>103.14186376513624</v>
      </c>
      <c r="D36" s="204"/>
      <c r="E36" s="204"/>
      <c r="F36" s="204"/>
      <c r="G36" s="204">
        <f t="shared" si="2"/>
        <v>125.02320666543677</v>
      </c>
      <c r="H36" s="204"/>
      <c r="I36" s="204">
        <f t="shared" si="3"/>
        <v>-45.008354399557241</v>
      </c>
      <c r="J36" s="204">
        <f t="shared" si="0"/>
        <v>8252.8809915948495</v>
      </c>
    </row>
    <row r="37" spans="2:11" x14ac:dyDescent="0.3">
      <c r="B37" s="198">
        <v>2038</v>
      </c>
      <c r="C37" s="204">
        <f t="shared" si="1"/>
        <v>108.29895695339306</v>
      </c>
      <c r="D37" s="204"/>
      <c r="E37" s="204"/>
      <c r="F37" s="204"/>
      <c r="G37" s="204">
        <f t="shared" si="2"/>
        <v>126.89855476541831</v>
      </c>
      <c r="H37" s="204"/>
      <c r="I37" s="204">
        <f t="shared" si="3"/>
        <v>-45.683479715550597</v>
      </c>
      <c r="J37" s="204">
        <f t="shared" si="0"/>
        <v>8795.5079167922104</v>
      </c>
    </row>
    <row r="38" spans="2:11" x14ac:dyDescent="0.3">
      <c r="B38" s="198">
        <v>2039</v>
      </c>
      <c r="C38" s="204">
        <f t="shared" si="1"/>
        <v>113.71390480106271</v>
      </c>
      <c r="D38" s="204"/>
      <c r="E38" s="204"/>
      <c r="F38" s="204"/>
      <c r="G38" s="204">
        <f t="shared" si="2"/>
        <v>128.80203308689957</v>
      </c>
      <c r="H38" s="204"/>
      <c r="I38" s="204">
        <f t="shared" si="3"/>
        <v>-46.368731911283852</v>
      </c>
      <c r="J38" s="204">
        <f t="shared" si="0"/>
        <v>9373.8125623212982</v>
      </c>
    </row>
    <row r="39" spans="2:11" x14ac:dyDescent="0.3">
      <c r="B39" s="198">
        <v>2040</v>
      </c>
      <c r="C39" s="204">
        <f t="shared" si="1"/>
        <v>119.39960004111585</v>
      </c>
      <c r="D39" s="204"/>
      <c r="E39" s="204"/>
      <c r="F39" s="204"/>
      <c r="G39" s="204">
        <f t="shared" si="2"/>
        <v>130.73406358320304</v>
      </c>
      <c r="H39" s="204"/>
      <c r="I39" s="204">
        <f t="shared" si="3"/>
        <v>-47.064262889953106</v>
      </c>
      <c r="J39" s="204">
        <f t="shared" si="0"/>
        <v>9990.1407382939178</v>
      </c>
    </row>
    <row r="40" spans="2:11" x14ac:dyDescent="0.3">
      <c r="B40" s="198">
        <v>2041</v>
      </c>
      <c r="C40" s="204">
        <f t="shared" si="1"/>
        <v>125.36958004317164</v>
      </c>
      <c r="D40" s="204"/>
      <c r="E40" s="204"/>
      <c r="F40" s="204"/>
      <c r="G40" s="204">
        <f t="shared" si="2"/>
        <v>132.69507453695107</v>
      </c>
      <c r="H40" s="204"/>
      <c r="I40" s="204">
        <f t="shared" si="3"/>
        <v>-47.770226833302395</v>
      </c>
      <c r="J40" s="204">
        <f t="shared" si="0"/>
        <v>10646.992491836745</v>
      </c>
    </row>
    <row r="41" spans="2:11" x14ac:dyDescent="0.3">
      <c r="B41" s="198">
        <v>2042</v>
      </c>
      <c r="C41" s="204">
        <f t="shared" si="1"/>
        <v>131.63805904533024</v>
      </c>
      <c r="D41" s="204"/>
      <c r="E41" s="204"/>
      <c r="F41" s="204"/>
      <c r="G41" s="204">
        <f t="shared" si="2"/>
        <v>134.68550065500531</v>
      </c>
      <c r="H41" s="204"/>
      <c r="I41" s="204">
        <f>I40*(1+$E$19)</f>
        <v>-48.486780235801923</v>
      </c>
      <c r="J41" s="204">
        <f>C41*(G41+I41)</f>
        <v>11347.03224817501</v>
      </c>
    </row>
    <row r="44" spans="2:11" ht="18" x14ac:dyDescent="0.35">
      <c r="B44" s="146" t="s">
        <v>22</v>
      </c>
      <c r="C44" s="149" t="s">
        <v>52</v>
      </c>
      <c r="D44" s="149"/>
      <c r="E44" s="149"/>
      <c r="F44" s="149"/>
      <c r="G44" s="150" t="s">
        <v>49</v>
      </c>
      <c r="H44" s="149" t="s">
        <v>50</v>
      </c>
      <c r="I44" s="149"/>
      <c r="J44" s="149" t="s">
        <v>51</v>
      </c>
      <c r="K44" s="149"/>
    </row>
    <row r="45" spans="2:11" x14ac:dyDescent="0.3">
      <c r="B45" s="198">
        <v>2022</v>
      </c>
      <c r="C45" s="204">
        <v>34.991999999999997</v>
      </c>
      <c r="D45" s="204"/>
      <c r="E45" s="204"/>
      <c r="F45" s="204"/>
      <c r="G45" s="204">
        <v>100</v>
      </c>
      <c r="H45" s="204"/>
      <c r="I45" s="204">
        <v>-48</v>
      </c>
      <c r="J45" s="204">
        <f>C45*(G45+I45)</f>
        <v>1819.5839999999998</v>
      </c>
    </row>
    <row r="46" spans="2:11" x14ac:dyDescent="0.3">
      <c r="B46" s="198">
        <v>2023</v>
      </c>
      <c r="C46" s="204">
        <f>C45*(1+$H$16)</f>
        <v>38.491199999999999</v>
      </c>
      <c r="D46" s="204"/>
      <c r="E46" s="204"/>
      <c r="F46" s="204"/>
      <c r="G46" s="204">
        <f>G45*(1+$E$19)</f>
        <v>101.49999999999999</v>
      </c>
      <c r="H46" s="204"/>
      <c r="I46" s="204">
        <f>I45*(1+$E$19)</f>
        <v>-48.72</v>
      </c>
      <c r="J46" s="204">
        <f t="shared" ref="J46:J65" si="4">C46*(G46+I46)</f>
        <v>2031.5655359999994</v>
      </c>
    </row>
    <row r="47" spans="2:11" x14ac:dyDescent="0.3">
      <c r="B47" s="198">
        <v>2024</v>
      </c>
      <c r="C47" s="204">
        <f t="shared" ref="C47:C65" si="5">C46*(1+$H$16)</f>
        <v>42.340320000000006</v>
      </c>
      <c r="D47" s="204"/>
      <c r="E47" s="204"/>
      <c r="F47" s="204"/>
      <c r="G47" s="204">
        <f t="shared" ref="G47:G65" si="6">G46*(1+$E$19)</f>
        <v>103.02249999999998</v>
      </c>
      <c r="H47" s="204"/>
      <c r="I47" s="204">
        <f t="shared" ref="I47:I65" si="7">I46*(1+$E$19)</f>
        <v>-49.450799999999994</v>
      </c>
      <c r="J47" s="204">
        <f t="shared" si="4"/>
        <v>2268.2429209439997</v>
      </c>
    </row>
    <row r="48" spans="2:11" x14ac:dyDescent="0.3">
      <c r="B48" s="198">
        <v>2025</v>
      </c>
      <c r="C48" s="204">
        <f t="shared" si="5"/>
        <v>46.574352000000012</v>
      </c>
      <c r="D48" s="204"/>
      <c r="E48" s="204"/>
      <c r="F48" s="204"/>
      <c r="G48" s="204">
        <f t="shared" si="6"/>
        <v>104.56783749999997</v>
      </c>
      <c r="H48" s="204"/>
      <c r="I48" s="204">
        <f t="shared" si="7"/>
        <v>-50.192561999999988</v>
      </c>
      <c r="J48" s="204">
        <f t="shared" si="4"/>
        <v>2532.4932212339759</v>
      </c>
    </row>
    <row r="49" spans="2:10" x14ac:dyDescent="0.3">
      <c r="B49" s="198">
        <v>2026</v>
      </c>
      <c r="C49" s="204">
        <f t="shared" si="5"/>
        <v>51.231787200000014</v>
      </c>
      <c r="D49" s="204"/>
      <c r="E49" s="204"/>
      <c r="F49" s="204"/>
      <c r="G49" s="204">
        <f t="shared" si="6"/>
        <v>106.13635506249996</v>
      </c>
      <c r="H49" s="204"/>
      <c r="I49" s="204">
        <f t="shared" si="7"/>
        <v>-50.94545042999998</v>
      </c>
      <c r="J49" s="204">
        <f t="shared" si="4"/>
        <v>2827.5286815077338</v>
      </c>
    </row>
    <row r="50" spans="2:10" x14ac:dyDescent="0.3">
      <c r="B50" s="198">
        <v>2027</v>
      </c>
      <c r="C50" s="204">
        <f t="shared" si="5"/>
        <v>56.354965920000019</v>
      </c>
      <c r="D50" s="204"/>
      <c r="E50" s="204"/>
      <c r="F50" s="204"/>
      <c r="G50" s="204">
        <f t="shared" si="6"/>
        <v>107.72840038843745</v>
      </c>
      <c r="H50" s="204"/>
      <c r="I50" s="204">
        <f t="shared" si="7"/>
        <v>-51.709632186449973</v>
      </c>
      <c r="J50" s="204">
        <f t="shared" si="4"/>
        <v>3156.935772903385</v>
      </c>
    </row>
    <row r="51" spans="2:10" x14ac:dyDescent="0.3">
      <c r="B51" s="198">
        <v>2028</v>
      </c>
      <c r="C51" s="204">
        <f t="shared" si="5"/>
        <v>61.990462512000029</v>
      </c>
      <c r="D51" s="204"/>
      <c r="E51" s="204"/>
      <c r="F51" s="204"/>
      <c r="G51" s="204">
        <f t="shared" si="6"/>
        <v>109.344326394264</v>
      </c>
      <c r="H51" s="204"/>
      <c r="I51" s="204">
        <f t="shared" si="7"/>
        <v>-52.485276669246716</v>
      </c>
      <c r="J51" s="204">
        <f t="shared" si="4"/>
        <v>3524.7187904466296</v>
      </c>
    </row>
    <row r="52" spans="2:10" x14ac:dyDescent="0.3">
      <c r="B52" s="198">
        <v>2029</v>
      </c>
      <c r="C52" s="204">
        <f t="shared" si="5"/>
        <v>68.189508763200038</v>
      </c>
      <c r="D52" s="204"/>
      <c r="E52" s="204"/>
      <c r="F52" s="204"/>
      <c r="G52" s="204">
        <f t="shared" si="6"/>
        <v>110.98449129017796</v>
      </c>
      <c r="H52" s="204"/>
      <c r="I52" s="204">
        <f t="shared" si="7"/>
        <v>-53.272555819285408</v>
      </c>
      <c r="J52" s="204">
        <f t="shared" si="4"/>
        <v>3935.3485295336627</v>
      </c>
    </row>
    <row r="53" spans="2:10" x14ac:dyDescent="0.3">
      <c r="B53" s="198">
        <v>2030</v>
      </c>
      <c r="C53" s="204">
        <f t="shared" si="5"/>
        <v>75.008459639520055</v>
      </c>
      <c r="D53" s="204"/>
      <c r="E53" s="204"/>
      <c r="F53" s="204"/>
      <c r="G53" s="204">
        <f t="shared" si="6"/>
        <v>112.64925865953062</v>
      </c>
      <c r="H53" s="204"/>
      <c r="I53" s="204">
        <f t="shared" si="7"/>
        <v>-54.071644156574685</v>
      </c>
      <c r="J53" s="204">
        <f t="shared" si="4"/>
        <v>4393.8166332243345</v>
      </c>
    </row>
    <row r="54" spans="2:10" x14ac:dyDescent="0.3">
      <c r="B54" s="198">
        <v>2031</v>
      </c>
      <c r="C54" s="204">
        <f t="shared" si="5"/>
        <v>82.509305603472072</v>
      </c>
      <c r="D54" s="204"/>
      <c r="E54" s="204"/>
      <c r="F54" s="204"/>
      <c r="G54" s="204">
        <f t="shared" si="6"/>
        <v>114.33899753942356</v>
      </c>
      <c r="H54" s="204"/>
      <c r="I54" s="204">
        <f t="shared" si="7"/>
        <v>-54.882718818923301</v>
      </c>
      <c r="J54" s="204">
        <f t="shared" si="4"/>
        <v>4905.6962709949694</v>
      </c>
    </row>
    <row r="55" spans="2:10" x14ac:dyDescent="0.3">
      <c r="B55" s="198">
        <v>2032</v>
      </c>
      <c r="C55" s="204">
        <f t="shared" si="5"/>
        <v>90.760236163819286</v>
      </c>
      <c r="D55" s="204"/>
      <c r="E55" s="204"/>
      <c r="F55" s="204"/>
      <c r="G55" s="204">
        <f t="shared" si="6"/>
        <v>116.0540825025149</v>
      </c>
      <c r="H55" s="204"/>
      <c r="I55" s="204">
        <f t="shared" si="7"/>
        <v>-55.705959601207148</v>
      </c>
      <c r="J55" s="204">
        <f t="shared" si="4"/>
        <v>5477.2098865658827</v>
      </c>
    </row>
    <row r="56" spans="2:10" x14ac:dyDescent="0.3">
      <c r="B56" s="198">
        <v>2033</v>
      </c>
      <c r="C56" s="204">
        <f t="shared" si="5"/>
        <v>99.836259780201217</v>
      </c>
      <c r="D56" s="204"/>
      <c r="E56" s="204"/>
      <c r="F56" s="204"/>
      <c r="G56" s="204">
        <f t="shared" si="6"/>
        <v>117.79489374005261</v>
      </c>
      <c r="H56" s="204"/>
      <c r="I56" s="204">
        <f t="shared" si="7"/>
        <v>-56.541548995225249</v>
      </c>
      <c r="J56" s="204">
        <f t="shared" si="4"/>
        <v>6115.3048383508076</v>
      </c>
    </row>
    <row r="57" spans="2:10" x14ac:dyDescent="0.3">
      <c r="B57" s="198">
        <v>2034</v>
      </c>
      <c r="C57" s="204">
        <f t="shared" si="5"/>
        <v>109.81988575822135</v>
      </c>
      <c r="D57" s="204"/>
      <c r="E57" s="204"/>
      <c r="F57" s="204"/>
      <c r="G57" s="204">
        <f t="shared" si="6"/>
        <v>119.56181714615339</v>
      </c>
      <c r="H57" s="204"/>
      <c r="I57" s="204">
        <f t="shared" si="7"/>
        <v>-57.389672230153622</v>
      </c>
      <c r="J57" s="204">
        <f t="shared" si="4"/>
        <v>6827.7378520186767</v>
      </c>
    </row>
    <row r="58" spans="2:10" x14ac:dyDescent="0.3">
      <c r="B58" s="198">
        <v>2035</v>
      </c>
      <c r="C58" s="204">
        <f t="shared" si="5"/>
        <v>120.80187433404349</v>
      </c>
      <c r="D58" s="204"/>
      <c r="E58" s="204"/>
      <c r="F58" s="204"/>
      <c r="G58" s="204">
        <f t="shared" si="6"/>
        <v>121.35524440334568</v>
      </c>
      <c r="H58" s="204"/>
      <c r="I58" s="204">
        <f t="shared" si="7"/>
        <v>-58.250517313605918</v>
      </c>
      <c r="J58" s="204">
        <f t="shared" si="4"/>
        <v>7623.1693117788527</v>
      </c>
    </row>
    <row r="59" spans="2:10" x14ac:dyDescent="0.3">
      <c r="B59" s="198">
        <v>2036</v>
      </c>
      <c r="C59" s="204">
        <f t="shared" si="5"/>
        <v>132.88206176744785</v>
      </c>
      <c r="D59" s="204"/>
      <c r="E59" s="204"/>
      <c r="F59" s="204"/>
      <c r="G59" s="204">
        <f t="shared" si="6"/>
        <v>123.17557306939585</v>
      </c>
      <c r="H59" s="204"/>
      <c r="I59" s="204">
        <f t="shared" si="7"/>
        <v>-59.124275073310002</v>
      </c>
      <c r="J59" s="204">
        <f t="shared" si="4"/>
        <v>8511.2685366010883</v>
      </c>
    </row>
    <row r="60" spans="2:10" x14ac:dyDescent="0.3">
      <c r="B60" s="198">
        <v>2037</v>
      </c>
      <c r="C60" s="204">
        <f t="shared" si="5"/>
        <v>146.17026794419266</v>
      </c>
      <c r="D60" s="204"/>
      <c r="E60" s="204"/>
      <c r="F60" s="204"/>
      <c r="G60" s="204">
        <f t="shared" si="6"/>
        <v>125.02320666543677</v>
      </c>
      <c r="H60" s="204"/>
      <c r="I60" s="204">
        <f t="shared" si="7"/>
        <v>-60.011139199409648</v>
      </c>
      <c r="J60" s="204">
        <f t="shared" si="4"/>
        <v>9502.8313211151162</v>
      </c>
    </row>
    <row r="61" spans="2:10" x14ac:dyDescent="0.3">
      <c r="B61" s="198">
        <v>2038</v>
      </c>
      <c r="C61" s="204">
        <f t="shared" si="5"/>
        <v>160.78729473861193</v>
      </c>
      <c r="D61" s="204"/>
      <c r="E61" s="204"/>
      <c r="F61" s="204"/>
      <c r="G61" s="204">
        <f t="shared" si="6"/>
        <v>126.89855476541831</v>
      </c>
      <c r="H61" s="204"/>
      <c r="I61" s="204">
        <f t="shared" si="7"/>
        <v>-60.911306287400784</v>
      </c>
      <c r="J61" s="204">
        <f t="shared" si="4"/>
        <v>10609.911170025027</v>
      </c>
    </row>
    <row r="62" spans="2:10" x14ac:dyDescent="0.3">
      <c r="B62" s="198">
        <v>2039</v>
      </c>
      <c r="C62" s="204">
        <f t="shared" si="5"/>
        <v>176.86602421247315</v>
      </c>
      <c r="D62" s="204"/>
      <c r="E62" s="204"/>
      <c r="F62" s="204"/>
      <c r="G62" s="204">
        <f t="shared" si="6"/>
        <v>128.80203308689957</v>
      </c>
      <c r="H62" s="204"/>
      <c r="I62" s="204">
        <f t="shared" si="7"/>
        <v>-61.824975881711786</v>
      </c>
      <c r="J62" s="204">
        <f t="shared" si="4"/>
        <v>11845.96582133294</v>
      </c>
    </row>
    <row r="63" spans="2:10" x14ac:dyDescent="0.3">
      <c r="B63" s="198">
        <v>2040</v>
      </c>
      <c r="C63" s="204">
        <f t="shared" si="5"/>
        <v>194.55262663372048</v>
      </c>
      <c r="D63" s="204"/>
      <c r="E63" s="204"/>
      <c r="F63" s="204"/>
      <c r="G63" s="204">
        <f t="shared" si="6"/>
        <v>130.73406358320304</v>
      </c>
      <c r="H63" s="204"/>
      <c r="I63" s="204">
        <f t="shared" si="7"/>
        <v>-62.752350519937458</v>
      </c>
      <c r="J63" s="204">
        <f t="shared" si="4"/>
        <v>13226.020839518225</v>
      </c>
    </row>
    <row r="64" spans="2:10" x14ac:dyDescent="0.3">
      <c r="B64" s="198">
        <v>2041</v>
      </c>
      <c r="C64" s="204">
        <f t="shared" si="5"/>
        <v>214.00788929709253</v>
      </c>
      <c r="D64" s="204"/>
      <c r="E64" s="204"/>
      <c r="F64" s="204"/>
      <c r="G64" s="204">
        <f t="shared" si="6"/>
        <v>132.69507453695107</v>
      </c>
      <c r="H64" s="204"/>
      <c r="I64" s="204">
        <f t="shared" si="7"/>
        <v>-63.693635777736517</v>
      </c>
      <c r="J64" s="204">
        <f t="shared" si="4"/>
        <v>14766.852267322098</v>
      </c>
    </row>
    <row r="65" spans="2:10" x14ac:dyDescent="0.3">
      <c r="B65" s="198">
        <v>2042</v>
      </c>
      <c r="C65" s="204">
        <f t="shared" si="5"/>
        <v>235.40867822680181</v>
      </c>
      <c r="D65" s="204"/>
      <c r="E65" s="204"/>
      <c r="F65" s="204"/>
      <c r="G65" s="204">
        <f t="shared" si="6"/>
        <v>134.68550065500531</v>
      </c>
      <c r="H65" s="204"/>
      <c r="I65" s="204">
        <f t="shared" si="7"/>
        <v>-64.649040314402555</v>
      </c>
      <c r="J65" s="204">
        <f t="shared" si="4"/>
        <v>16487.190556465121</v>
      </c>
    </row>
    <row r="68" spans="2:10" ht="25.8" x14ac:dyDescent="0.5">
      <c r="B68" s="154" t="s">
        <v>53</v>
      </c>
    </row>
    <row r="70" spans="2:10" ht="18" x14ac:dyDescent="0.35">
      <c r="B70" s="152" t="s">
        <v>108</v>
      </c>
      <c r="C70" s="152"/>
      <c r="D70" s="152"/>
      <c r="F70" s="153">
        <v>0.08</v>
      </c>
    </row>
    <row r="72" spans="2:10" x14ac:dyDescent="0.3">
      <c r="B72" s="24" t="s">
        <v>22</v>
      </c>
      <c r="C72" s="25" t="s">
        <v>55</v>
      </c>
      <c r="D72" s="25"/>
      <c r="E72" s="25"/>
      <c r="F72" s="24" t="s">
        <v>49</v>
      </c>
      <c r="G72" s="24" t="s">
        <v>56</v>
      </c>
      <c r="H72" s="25" t="s">
        <v>51</v>
      </c>
      <c r="I72" s="25"/>
    </row>
    <row r="73" spans="2:10" x14ac:dyDescent="0.3">
      <c r="B73" s="198">
        <v>2022</v>
      </c>
      <c r="C73" s="204">
        <v>0</v>
      </c>
      <c r="D73" s="204"/>
      <c r="E73" s="204"/>
      <c r="F73" s="204">
        <v>0</v>
      </c>
      <c r="G73" s="204">
        <v>0</v>
      </c>
      <c r="H73" s="204">
        <v>0</v>
      </c>
    </row>
    <row r="74" spans="2:10" x14ac:dyDescent="0.3">
      <c r="B74" s="198">
        <v>2023</v>
      </c>
      <c r="C74" s="204">
        <v>5</v>
      </c>
      <c r="D74" s="204"/>
      <c r="E74" s="204"/>
      <c r="F74" s="204">
        <f>G22/2</f>
        <v>50.749999999999993</v>
      </c>
      <c r="G74" s="204">
        <f>0.6*I46</f>
        <v>-29.231999999999999</v>
      </c>
      <c r="H74" s="204">
        <f>C74*(F74+G74)</f>
        <v>107.58999999999997</v>
      </c>
    </row>
    <row r="75" spans="2:10" x14ac:dyDescent="0.3">
      <c r="B75" s="198">
        <v>2024</v>
      </c>
      <c r="C75" s="204">
        <f>C74*(1+$F$70)</f>
        <v>5.4</v>
      </c>
      <c r="D75" s="204"/>
      <c r="E75" s="204"/>
      <c r="F75" s="204">
        <f t="shared" ref="F75:F93" si="8">G23/2</f>
        <v>51.51124999999999</v>
      </c>
      <c r="G75" s="204">
        <f t="shared" ref="G75:G93" si="9">0.6*I47</f>
        <v>-29.670479999999994</v>
      </c>
      <c r="H75" s="204">
        <f t="shared" ref="H75:H93" si="10">C75*(F75+G75)</f>
        <v>117.94015799999998</v>
      </c>
    </row>
    <row r="76" spans="2:10" x14ac:dyDescent="0.3">
      <c r="B76" s="198">
        <v>2025</v>
      </c>
      <c r="C76" s="204">
        <f t="shared" ref="C76:C93" si="11">C75*(1+$F$70)</f>
        <v>5.8320000000000007</v>
      </c>
      <c r="D76" s="204"/>
      <c r="E76" s="204"/>
      <c r="F76" s="204">
        <f t="shared" si="8"/>
        <v>52.283918749999984</v>
      </c>
      <c r="G76" s="204">
        <f t="shared" si="9"/>
        <v>-30.115537199999991</v>
      </c>
      <c r="H76" s="204">
        <f t="shared" si="10"/>
        <v>129.28600119959998</v>
      </c>
    </row>
    <row r="77" spans="2:10" x14ac:dyDescent="0.3">
      <c r="B77" s="198">
        <v>2026</v>
      </c>
      <c r="C77" s="204">
        <f t="shared" si="11"/>
        <v>6.298560000000001</v>
      </c>
      <c r="D77" s="204"/>
      <c r="E77" s="204"/>
      <c r="F77" s="204">
        <f t="shared" si="8"/>
        <v>53.068177531249979</v>
      </c>
      <c r="G77" s="204">
        <f t="shared" si="9"/>
        <v>-30.567270257999986</v>
      </c>
      <c r="H77" s="204">
        <f t="shared" si="10"/>
        <v>141.7233145150015</v>
      </c>
    </row>
    <row r="78" spans="2:10" x14ac:dyDescent="0.3">
      <c r="B78" s="198">
        <v>2027</v>
      </c>
      <c r="C78" s="204">
        <f t="shared" si="11"/>
        <v>6.8024448000000017</v>
      </c>
      <c r="D78" s="204"/>
      <c r="E78" s="204"/>
      <c r="F78" s="204">
        <f t="shared" si="8"/>
        <v>53.864200194218725</v>
      </c>
      <c r="G78" s="204">
        <f t="shared" si="9"/>
        <v>-31.025779311869982</v>
      </c>
      <c r="H78" s="204">
        <f t="shared" si="10"/>
        <v>155.35709737134465</v>
      </c>
    </row>
    <row r="79" spans="2:10" x14ac:dyDescent="0.3">
      <c r="B79" s="198">
        <v>2028</v>
      </c>
      <c r="C79" s="204">
        <f t="shared" si="11"/>
        <v>7.3466403840000023</v>
      </c>
      <c r="D79" s="204"/>
      <c r="E79" s="204"/>
      <c r="F79" s="204">
        <f t="shared" si="8"/>
        <v>54.672163197132001</v>
      </c>
      <c r="G79" s="204">
        <f t="shared" si="9"/>
        <v>-31.491166001548027</v>
      </c>
      <c r="H79" s="204">
        <f t="shared" si="10"/>
        <v>170.30245013846803</v>
      </c>
    </row>
    <row r="80" spans="2:10" x14ac:dyDescent="0.3">
      <c r="B80" s="198">
        <v>2029</v>
      </c>
      <c r="C80" s="204">
        <f t="shared" si="11"/>
        <v>7.9343716147200034</v>
      </c>
      <c r="D80" s="204"/>
      <c r="E80" s="204"/>
      <c r="F80" s="204">
        <f t="shared" si="8"/>
        <v>55.492245645088978</v>
      </c>
      <c r="G80" s="204">
        <f t="shared" si="9"/>
        <v>-31.963533491571244</v>
      </c>
      <c r="H80" s="204">
        <f t="shared" si="10"/>
        <v>186.68554584178867</v>
      </c>
    </row>
    <row r="81" spans="2:8" x14ac:dyDescent="0.3">
      <c r="B81" s="198">
        <v>2030</v>
      </c>
      <c r="C81" s="204">
        <f t="shared" si="11"/>
        <v>8.5691213438976046</v>
      </c>
      <c r="D81" s="204"/>
      <c r="E81" s="204"/>
      <c r="F81" s="204">
        <f t="shared" si="8"/>
        <v>56.324629329765308</v>
      </c>
      <c r="G81" s="204">
        <f t="shared" si="9"/>
        <v>-32.442986493944808</v>
      </c>
      <c r="H81" s="204">
        <f t="shared" si="10"/>
        <v>204.64469535176877</v>
      </c>
    </row>
    <row r="82" spans="2:8" x14ac:dyDescent="0.3">
      <c r="B82" s="198">
        <v>2031</v>
      </c>
      <c r="C82" s="204">
        <f t="shared" si="11"/>
        <v>9.2546510514094145</v>
      </c>
      <c r="D82" s="204"/>
      <c r="E82" s="204"/>
      <c r="F82" s="204">
        <f t="shared" si="8"/>
        <v>57.16949876971178</v>
      </c>
      <c r="G82" s="204">
        <f t="shared" si="9"/>
        <v>-32.929631291353978</v>
      </c>
      <c r="H82" s="204">
        <f t="shared" si="10"/>
        <v>224.33151504460889</v>
      </c>
    </row>
    <row r="83" spans="2:8" x14ac:dyDescent="0.3">
      <c r="B83" s="198">
        <v>2032</v>
      </c>
      <c r="C83" s="204">
        <f t="shared" si="11"/>
        <v>9.9950231355221675</v>
      </c>
      <c r="D83" s="204"/>
      <c r="E83" s="204"/>
      <c r="F83" s="204">
        <f t="shared" si="8"/>
        <v>58.027041251257451</v>
      </c>
      <c r="G83" s="204">
        <f t="shared" si="9"/>
        <v>-33.42357576072429</v>
      </c>
      <c r="H83" s="204">
        <f t="shared" si="10"/>
        <v>245.91220679190019</v>
      </c>
    </row>
    <row r="84" spans="2:8" x14ac:dyDescent="0.3">
      <c r="B84" s="198">
        <v>2033</v>
      </c>
      <c r="C84" s="204">
        <f t="shared" si="11"/>
        <v>10.794624986363942</v>
      </c>
      <c r="D84" s="204"/>
      <c r="E84" s="204"/>
      <c r="F84" s="204">
        <f t="shared" si="8"/>
        <v>58.897446870026307</v>
      </c>
      <c r="G84" s="204">
        <f t="shared" si="9"/>
        <v>-33.924929397135145</v>
      </c>
      <c r="H84" s="204">
        <f t="shared" si="10"/>
        <v>269.5689610852811</v>
      </c>
    </row>
    <row r="85" spans="2:8" x14ac:dyDescent="0.3">
      <c r="B85" s="198">
        <v>2034</v>
      </c>
      <c r="C85" s="204">
        <f t="shared" si="11"/>
        <v>11.658194985273058</v>
      </c>
      <c r="D85" s="204"/>
      <c r="E85" s="204"/>
      <c r="F85" s="204">
        <f t="shared" si="8"/>
        <v>59.780908573076694</v>
      </c>
      <c r="G85" s="204">
        <f t="shared" si="9"/>
        <v>-34.433803338092169</v>
      </c>
      <c r="H85" s="204">
        <f t="shared" si="10"/>
        <v>295.50149514168504</v>
      </c>
    </row>
    <row r="86" spans="2:8" x14ac:dyDescent="0.3">
      <c r="B86" s="198">
        <v>2035</v>
      </c>
      <c r="C86" s="204">
        <f t="shared" si="11"/>
        <v>12.590850584094904</v>
      </c>
      <c r="D86" s="204"/>
      <c r="E86" s="204"/>
      <c r="F86" s="204">
        <f t="shared" si="8"/>
        <v>60.67762220167284</v>
      </c>
      <c r="G86" s="204">
        <f t="shared" si="9"/>
        <v>-34.950310388163551</v>
      </c>
      <c r="H86" s="204">
        <f t="shared" si="10"/>
        <v>323.92873897431514</v>
      </c>
    </row>
    <row r="87" spans="2:8" x14ac:dyDescent="0.3">
      <c r="B87" s="198">
        <v>2036</v>
      </c>
      <c r="C87" s="204">
        <f t="shared" si="11"/>
        <v>13.598118630822498</v>
      </c>
      <c r="D87" s="204"/>
      <c r="E87" s="204"/>
      <c r="F87" s="204">
        <f t="shared" si="8"/>
        <v>61.587786534697926</v>
      </c>
      <c r="G87" s="204">
        <f t="shared" si="9"/>
        <v>-35.474565043985997</v>
      </c>
      <c r="H87" s="204">
        <f t="shared" si="10"/>
        <v>355.09068366364431</v>
      </c>
    </row>
    <row r="88" spans="2:8" x14ac:dyDescent="0.3">
      <c r="B88" s="198">
        <v>2037</v>
      </c>
      <c r="C88" s="204">
        <f t="shared" si="11"/>
        <v>14.685968121288299</v>
      </c>
      <c r="D88" s="204"/>
      <c r="E88" s="204"/>
      <c r="F88" s="204">
        <f t="shared" si="8"/>
        <v>62.511603332718387</v>
      </c>
      <c r="G88" s="204">
        <f t="shared" si="9"/>
        <v>-36.00668351964579</v>
      </c>
      <c r="H88" s="204">
        <f t="shared" si="10"/>
        <v>389.25040743208677</v>
      </c>
    </row>
    <row r="89" spans="2:8" x14ac:dyDescent="0.3">
      <c r="B89" s="198">
        <v>2038</v>
      </c>
      <c r="C89" s="204">
        <f t="shared" si="11"/>
        <v>15.860845570991364</v>
      </c>
      <c r="D89" s="204"/>
      <c r="E89" s="204"/>
      <c r="F89" s="204">
        <f t="shared" si="8"/>
        <v>63.449277382709155</v>
      </c>
      <c r="G89" s="204">
        <f t="shared" si="9"/>
        <v>-36.54678377244047</v>
      </c>
      <c r="H89" s="204">
        <f t="shared" si="10"/>
        <v>426.69629662705353</v>
      </c>
    </row>
    <row r="90" spans="2:8" x14ac:dyDescent="0.3">
      <c r="B90" s="198">
        <v>2039</v>
      </c>
      <c r="C90" s="204">
        <f t="shared" si="11"/>
        <v>17.129713216670673</v>
      </c>
      <c r="D90" s="204"/>
      <c r="E90" s="204"/>
      <c r="F90" s="204">
        <f t="shared" si="8"/>
        <v>64.401016543449785</v>
      </c>
      <c r="G90" s="204">
        <f t="shared" si="9"/>
        <v>-37.09498552902707</v>
      </c>
      <c r="H90" s="204">
        <f t="shared" si="10"/>
        <v>467.7444803625761</v>
      </c>
    </row>
    <row r="91" spans="2:8" x14ac:dyDescent="0.3">
      <c r="B91" s="198">
        <v>2040</v>
      </c>
      <c r="C91" s="204">
        <f t="shared" si="11"/>
        <v>18.500090274004329</v>
      </c>
      <c r="D91" s="204"/>
      <c r="E91" s="204"/>
      <c r="F91" s="204">
        <f t="shared" si="8"/>
        <v>65.367031791601519</v>
      </c>
      <c r="G91" s="204">
        <f t="shared" si="9"/>
        <v>-37.651410311962472</v>
      </c>
      <c r="H91" s="204">
        <f t="shared" si="10"/>
        <v>512.74149937345578</v>
      </c>
    </row>
    <row r="92" spans="2:8" x14ac:dyDescent="0.3">
      <c r="B92" s="198">
        <v>2041</v>
      </c>
      <c r="C92" s="204">
        <f t="shared" si="11"/>
        <v>19.980097495924678</v>
      </c>
      <c r="D92" s="204"/>
      <c r="E92" s="204"/>
      <c r="F92" s="204">
        <f t="shared" si="8"/>
        <v>66.347537268475534</v>
      </c>
      <c r="G92" s="204">
        <f t="shared" si="9"/>
        <v>-38.216181466641906</v>
      </c>
      <c r="H92" s="204">
        <f t="shared" si="10"/>
        <v>562.06723161318223</v>
      </c>
    </row>
    <row r="93" spans="2:8" x14ac:dyDescent="0.3">
      <c r="B93" s="198">
        <v>2042</v>
      </c>
      <c r="C93" s="204">
        <f t="shared" si="11"/>
        <v>21.578505295598653</v>
      </c>
      <c r="D93" s="204"/>
      <c r="E93" s="204"/>
      <c r="F93" s="204">
        <f t="shared" si="8"/>
        <v>67.342750327502657</v>
      </c>
      <c r="G93" s="204">
        <f t="shared" si="9"/>
        <v>-38.789424188641533</v>
      </c>
      <c r="H93" s="204">
        <f t="shared" si="10"/>
        <v>616.13809929437025</v>
      </c>
    </row>
    <row r="96" spans="2:8" ht="21" x14ac:dyDescent="0.4">
      <c r="B96" s="66" t="s">
        <v>109</v>
      </c>
    </row>
    <row r="98" spans="2:4" x14ac:dyDescent="0.3">
      <c r="B98" s="24" t="s">
        <v>22</v>
      </c>
      <c r="C98" s="25" t="s">
        <v>58</v>
      </c>
      <c r="D98" s="25"/>
    </row>
    <row r="99" spans="2:4" x14ac:dyDescent="0.3">
      <c r="B99" s="198">
        <v>2022</v>
      </c>
      <c r="C99" s="204">
        <f>J21+J45+H73</f>
        <v>4994.8159999999998</v>
      </c>
    </row>
    <row r="100" spans="2:4" x14ac:dyDescent="0.3">
      <c r="B100" s="198">
        <v>2023</v>
      </c>
      <c r="C100" s="204">
        <f t="shared" ref="C100:C118" si="12">J22+J46+H74</f>
        <v>5523.1590399999986</v>
      </c>
    </row>
    <row r="101" spans="2:4" x14ac:dyDescent="0.3">
      <c r="B101" s="198">
        <v>2024</v>
      </c>
      <c r="C101" s="204">
        <f t="shared" si="12"/>
        <v>5992.6848133319991</v>
      </c>
    </row>
    <row r="102" spans="2:4" x14ac:dyDescent="0.3">
      <c r="B102" s="198">
        <v>2025</v>
      </c>
      <c r="C102" s="204">
        <f t="shared" si="12"/>
        <v>6505.4084458575862</v>
      </c>
    </row>
    <row r="103" spans="2:4" x14ac:dyDescent="0.3">
      <c r="B103" s="198">
        <v>2026</v>
      </c>
      <c r="C103" s="204">
        <f t="shared" si="12"/>
        <v>7065.5998408868736</v>
      </c>
    </row>
    <row r="104" spans="2:4" x14ac:dyDescent="0.3">
      <c r="B104" s="198">
        <v>2027</v>
      </c>
      <c r="C104" s="204">
        <f t="shared" si="12"/>
        <v>7677.975585938686</v>
      </c>
    </row>
    <row r="105" spans="2:4" x14ac:dyDescent="0.3">
      <c r="B105" s="198">
        <v>2028</v>
      </c>
      <c r="C105" s="204">
        <f t="shared" si="12"/>
        <v>8347.7475948039573</v>
      </c>
    </row>
    <row r="106" spans="2:4" x14ac:dyDescent="0.3">
      <c r="B106" s="198">
        <v>2029</v>
      </c>
      <c r="C106" s="204">
        <f t="shared" si="12"/>
        <v>9080.6771873842026</v>
      </c>
    </row>
    <row r="107" spans="2:4" x14ac:dyDescent="0.3">
      <c r="B107" s="198">
        <v>2030</v>
      </c>
      <c r="C107" s="204">
        <f t="shared" si="12"/>
        <v>9883.1352251994285</v>
      </c>
    </row>
    <row r="108" spans="2:4" x14ac:dyDescent="0.3">
      <c r="B108" s="198">
        <v>2031</v>
      </c>
      <c r="C108" s="204">
        <f t="shared" si="12"/>
        <v>10762.168991365887</v>
      </c>
    </row>
    <row r="109" spans="2:4" x14ac:dyDescent="0.3">
      <c r="B109" s="198">
        <v>2032</v>
      </c>
      <c r="C109" s="204">
        <f t="shared" si="12"/>
        <v>11725.576582934296</v>
      </c>
    </row>
    <row r="110" spans="2:4" x14ac:dyDescent="0.3">
      <c r="B110" s="198">
        <v>2033</v>
      </c>
      <c r="C110" s="204">
        <f t="shared" si="12"/>
        <v>12781.989671702258</v>
      </c>
    </row>
    <row r="111" spans="2:4" x14ac:dyDescent="0.3">
      <c r="B111" s="198">
        <v>2034</v>
      </c>
      <c r="C111" s="204">
        <f t="shared" si="12"/>
        <v>13940.965588028033</v>
      </c>
    </row>
    <row r="112" spans="2:4" x14ac:dyDescent="0.3">
      <c r="B112" s="198">
        <v>2035</v>
      </c>
      <c r="C112" s="204">
        <f t="shared" si="12"/>
        <v>15213.089791957886</v>
      </c>
    </row>
    <row r="113" spans="2:6" x14ac:dyDescent="0.3">
      <c r="B113" s="198">
        <v>2036</v>
      </c>
      <c r="C113" s="204">
        <f t="shared" si="12"/>
        <v>16610.089918453661</v>
      </c>
    </row>
    <row r="114" spans="2:6" x14ac:dyDescent="0.3">
      <c r="B114" s="198">
        <v>2037</v>
      </c>
      <c r="C114" s="204">
        <f t="shared" si="12"/>
        <v>18144.962720142052</v>
      </c>
    </row>
    <row r="115" spans="2:6" x14ac:dyDescent="0.3">
      <c r="B115" s="198">
        <v>2038</v>
      </c>
      <c r="C115" s="204">
        <f t="shared" si="12"/>
        <v>19832.115383444292</v>
      </c>
    </row>
    <row r="116" spans="2:6" x14ac:dyDescent="0.3">
      <c r="B116" s="198">
        <v>2039</v>
      </c>
      <c r="C116" s="204">
        <f t="shared" si="12"/>
        <v>21687.522864016813</v>
      </c>
    </row>
    <row r="117" spans="2:6" x14ac:dyDescent="0.3">
      <c r="B117" s="198">
        <v>2040</v>
      </c>
      <c r="C117" s="204">
        <f t="shared" si="12"/>
        <v>23728.903077185598</v>
      </c>
    </row>
    <row r="118" spans="2:6" x14ac:dyDescent="0.3">
      <c r="B118" s="198">
        <v>2041</v>
      </c>
      <c r="C118" s="204">
        <f t="shared" si="12"/>
        <v>25975.911990772023</v>
      </c>
    </row>
    <row r="119" spans="2:6" x14ac:dyDescent="0.3">
      <c r="B119" s="198">
        <v>2042</v>
      </c>
      <c r="C119" s="204">
        <f>J41+J65+H93</f>
        <v>28450.360903934499</v>
      </c>
    </row>
    <row r="123" spans="2:6" ht="33.6" x14ac:dyDescent="0.65">
      <c r="B123" s="151" t="s">
        <v>110</v>
      </c>
    </row>
    <row r="125" spans="2:6" ht="18" x14ac:dyDescent="0.35">
      <c r="B125" s="156" t="s">
        <v>111</v>
      </c>
      <c r="C125" s="156"/>
      <c r="D125" s="156"/>
      <c r="E125" s="156"/>
      <c r="F125" s="156">
        <v>-150</v>
      </c>
    </row>
    <row r="126" spans="2:6" ht="18" x14ac:dyDescent="0.35">
      <c r="B126" s="156" t="s">
        <v>112</v>
      </c>
      <c r="C126" s="156"/>
      <c r="D126" s="156"/>
      <c r="E126" s="156"/>
      <c r="F126" s="156"/>
    </row>
    <row r="127" spans="2:6" ht="18" x14ac:dyDescent="0.35">
      <c r="B127" s="156"/>
      <c r="C127" s="156"/>
      <c r="D127" s="156"/>
      <c r="E127" s="156"/>
      <c r="F127" s="156"/>
    </row>
    <row r="128" spans="2:6" ht="18" x14ac:dyDescent="0.35">
      <c r="B128" s="156"/>
      <c r="C128" s="156"/>
      <c r="D128" s="156"/>
      <c r="E128" s="156"/>
      <c r="F128" s="156"/>
    </row>
    <row r="129" spans="2:7" ht="18" x14ac:dyDescent="0.35">
      <c r="B129" s="156" t="s">
        <v>62</v>
      </c>
      <c r="C129" s="156"/>
      <c r="D129" s="156"/>
      <c r="E129" s="156"/>
      <c r="F129" s="157">
        <v>1000</v>
      </c>
    </row>
    <row r="130" spans="2:7" ht="18" x14ac:dyDescent="0.35">
      <c r="B130" s="156" t="s">
        <v>63</v>
      </c>
      <c r="C130" s="156"/>
      <c r="D130" s="156"/>
      <c r="E130" s="156"/>
      <c r="F130" s="157">
        <v>200</v>
      </c>
    </row>
    <row r="131" spans="2:7" ht="18" x14ac:dyDescent="0.35">
      <c r="B131" s="156" t="s">
        <v>64</v>
      </c>
      <c r="C131" s="156"/>
      <c r="D131" s="156"/>
      <c r="E131" s="156"/>
      <c r="F131" s="157">
        <v>20</v>
      </c>
    </row>
    <row r="132" spans="2:7" ht="18" x14ac:dyDescent="0.35">
      <c r="B132" s="156" t="s">
        <v>65</v>
      </c>
      <c r="C132" s="156"/>
      <c r="D132" s="156"/>
      <c r="E132" s="156"/>
      <c r="F132" s="157">
        <v>40</v>
      </c>
    </row>
    <row r="135" spans="2:7" ht="18" x14ac:dyDescent="0.35">
      <c r="B135" s="47" t="s">
        <v>22</v>
      </c>
      <c r="C135" s="51" t="s">
        <v>66</v>
      </c>
      <c r="D135" s="51"/>
      <c r="E135" s="51"/>
      <c r="F135" s="51" t="s">
        <v>67</v>
      </c>
      <c r="G135" s="51"/>
    </row>
    <row r="136" spans="2:7" x14ac:dyDescent="0.3">
      <c r="B136" s="198">
        <v>2022</v>
      </c>
      <c r="C136" s="23">
        <v>-1000</v>
      </c>
      <c r="D136" s="23"/>
      <c r="E136" s="23"/>
      <c r="F136" s="23">
        <v>0</v>
      </c>
      <c r="G136" s="23"/>
    </row>
    <row r="137" spans="2:7" x14ac:dyDescent="0.3">
      <c r="B137" s="198">
        <v>2023</v>
      </c>
      <c r="C137" s="23">
        <v>0</v>
      </c>
      <c r="D137" s="23"/>
      <c r="E137" s="23"/>
      <c r="F137" s="23">
        <v>-40</v>
      </c>
      <c r="G137" s="23"/>
    </row>
    <row r="138" spans="2:7" x14ac:dyDescent="0.3">
      <c r="B138" s="198">
        <v>2024</v>
      </c>
      <c r="C138" s="23">
        <v>0</v>
      </c>
      <c r="D138" s="23"/>
      <c r="E138" s="23"/>
      <c r="F138" s="23">
        <v>-40</v>
      </c>
      <c r="G138" s="23"/>
    </row>
    <row r="139" spans="2:7" x14ac:dyDescent="0.3">
      <c r="B139" s="198">
        <v>2025</v>
      </c>
      <c r="C139" s="23">
        <v>0</v>
      </c>
      <c r="D139" s="23"/>
      <c r="E139" s="23"/>
      <c r="F139" s="23">
        <v>-40</v>
      </c>
      <c r="G139" s="23"/>
    </row>
    <row r="140" spans="2:7" x14ac:dyDescent="0.3">
      <c r="B140" s="198">
        <v>2026</v>
      </c>
      <c r="C140" s="23">
        <v>0</v>
      </c>
      <c r="D140" s="23"/>
      <c r="E140" s="23"/>
      <c r="F140" s="23">
        <v>-40</v>
      </c>
      <c r="G140" s="23"/>
    </row>
    <row r="141" spans="2:7" x14ac:dyDescent="0.3">
      <c r="B141" s="198">
        <v>2027</v>
      </c>
      <c r="C141" s="23">
        <v>0</v>
      </c>
      <c r="D141" s="23"/>
      <c r="E141" s="23"/>
      <c r="F141" s="23">
        <v>-40</v>
      </c>
      <c r="G141" s="23"/>
    </row>
    <row r="142" spans="2:7" x14ac:dyDescent="0.3">
      <c r="B142" s="198">
        <v>2028</v>
      </c>
      <c r="C142" s="23">
        <v>0</v>
      </c>
      <c r="D142" s="23"/>
      <c r="E142" s="23"/>
      <c r="F142" s="23">
        <v>-40</v>
      </c>
      <c r="G142" s="23"/>
    </row>
    <row r="143" spans="2:7" x14ac:dyDescent="0.3">
      <c r="B143" s="198">
        <v>2029</v>
      </c>
      <c r="C143" s="23">
        <v>0</v>
      </c>
      <c r="D143" s="23"/>
      <c r="E143" s="23"/>
      <c r="F143" s="23">
        <v>-40</v>
      </c>
      <c r="G143" s="23"/>
    </row>
    <row r="144" spans="2:7" x14ac:dyDescent="0.3">
      <c r="B144" s="198">
        <v>2030</v>
      </c>
      <c r="C144" s="23">
        <v>0</v>
      </c>
      <c r="D144" s="23"/>
      <c r="E144" s="23"/>
      <c r="F144" s="23">
        <v>-40</v>
      </c>
      <c r="G144" s="23"/>
    </row>
    <row r="145" spans="2:7" x14ac:dyDescent="0.3">
      <c r="B145" s="198">
        <v>2031</v>
      </c>
      <c r="C145" s="23">
        <v>0</v>
      </c>
      <c r="D145" s="23"/>
      <c r="E145" s="23"/>
      <c r="F145" s="23">
        <v>-40</v>
      </c>
      <c r="G145" s="23"/>
    </row>
    <row r="146" spans="2:7" x14ac:dyDescent="0.3">
      <c r="B146" s="198">
        <v>2032</v>
      </c>
      <c r="C146" s="23">
        <v>0</v>
      </c>
      <c r="D146" s="23"/>
      <c r="E146" s="23"/>
      <c r="F146" s="23">
        <v>-40</v>
      </c>
      <c r="G146" s="23"/>
    </row>
    <row r="147" spans="2:7" x14ac:dyDescent="0.3">
      <c r="B147" s="198">
        <v>2033</v>
      </c>
      <c r="C147" s="23">
        <v>0</v>
      </c>
      <c r="D147" s="23"/>
      <c r="E147" s="23"/>
      <c r="F147" s="23">
        <v>-40</v>
      </c>
      <c r="G147" s="23"/>
    </row>
    <row r="148" spans="2:7" x14ac:dyDescent="0.3">
      <c r="B148" s="198">
        <v>2034</v>
      </c>
      <c r="C148" s="23">
        <v>0</v>
      </c>
      <c r="D148" s="23"/>
      <c r="E148" s="23"/>
      <c r="F148" s="23">
        <v>-40</v>
      </c>
      <c r="G148" s="23"/>
    </row>
    <row r="149" spans="2:7" x14ac:dyDescent="0.3">
      <c r="B149" s="198">
        <v>2035</v>
      </c>
      <c r="C149" s="23">
        <v>0</v>
      </c>
      <c r="D149" s="23"/>
      <c r="E149" s="23"/>
      <c r="F149" s="23">
        <v>-40</v>
      </c>
      <c r="G149" s="23"/>
    </row>
    <row r="150" spans="2:7" x14ac:dyDescent="0.3">
      <c r="B150" s="198">
        <v>2036</v>
      </c>
      <c r="C150" s="23">
        <v>0</v>
      </c>
      <c r="D150" s="23"/>
      <c r="E150" s="23"/>
      <c r="F150" s="23">
        <v>-40</v>
      </c>
      <c r="G150" s="23"/>
    </row>
    <row r="151" spans="2:7" x14ac:dyDescent="0.3">
      <c r="B151" s="198">
        <v>2037</v>
      </c>
      <c r="C151" s="23">
        <v>0</v>
      </c>
      <c r="D151" s="23"/>
      <c r="E151" s="23"/>
      <c r="F151" s="23">
        <v>-40</v>
      </c>
      <c r="G151" s="23"/>
    </row>
    <row r="152" spans="2:7" x14ac:dyDescent="0.3">
      <c r="B152" s="198">
        <v>2038</v>
      </c>
      <c r="C152" s="23">
        <v>0</v>
      </c>
      <c r="D152" s="23"/>
      <c r="E152" s="23"/>
      <c r="F152" s="23">
        <v>-40</v>
      </c>
      <c r="G152" s="23"/>
    </row>
    <row r="153" spans="2:7" x14ac:dyDescent="0.3">
      <c r="B153" s="198">
        <v>2039</v>
      </c>
      <c r="C153" s="23">
        <v>0</v>
      </c>
      <c r="D153" s="23"/>
      <c r="E153" s="23"/>
      <c r="F153" s="23">
        <v>-40</v>
      </c>
      <c r="G153" s="23"/>
    </row>
    <row r="154" spans="2:7" x14ac:dyDescent="0.3">
      <c r="B154" s="198">
        <v>2040</v>
      </c>
      <c r="C154" s="23">
        <v>0</v>
      </c>
      <c r="D154" s="23"/>
      <c r="E154" s="23"/>
      <c r="F154" s="23">
        <v>-40</v>
      </c>
      <c r="G154" s="23"/>
    </row>
    <row r="155" spans="2:7" x14ac:dyDescent="0.3">
      <c r="B155" s="198">
        <v>2041</v>
      </c>
      <c r="C155" s="23">
        <v>0</v>
      </c>
      <c r="D155" s="23"/>
      <c r="E155" s="23"/>
      <c r="F155" s="23">
        <v>-40</v>
      </c>
      <c r="G155" s="23"/>
    </row>
    <row r="156" spans="2:7" x14ac:dyDescent="0.3">
      <c r="B156" s="198">
        <v>2042</v>
      </c>
      <c r="C156" s="23">
        <v>0</v>
      </c>
      <c r="D156" s="23"/>
      <c r="E156" s="23"/>
      <c r="F156" s="23">
        <v>-40</v>
      </c>
      <c r="G156" s="23"/>
    </row>
    <row r="159" spans="2:7" ht="23.4" x14ac:dyDescent="0.45">
      <c r="B159" s="158" t="s">
        <v>113</v>
      </c>
      <c r="C159" s="158"/>
      <c r="D159" s="158"/>
    </row>
    <row r="161" spans="2:14" ht="15.6" x14ac:dyDescent="0.3">
      <c r="B161" s="160" t="s">
        <v>69</v>
      </c>
      <c r="C161" s="160"/>
      <c r="D161" s="160"/>
      <c r="E161" s="159">
        <v>-400</v>
      </c>
    </row>
    <row r="162" spans="2:14" ht="15.6" x14ac:dyDescent="0.3">
      <c r="B162" s="160" t="s">
        <v>70</v>
      </c>
      <c r="C162" s="160"/>
      <c r="D162" s="160"/>
      <c r="E162" s="144">
        <v>0.05</v>
      </c>
    </row>
    <row r="163" spans="2:14" ht="15.6" x14ac:dyDescent="0.3">
      <c r="B163" s="160" t="s">
        <v>71</v>
      </c>
      <c r="C163" s="160"/>
      <c r="D163" s="160"/>
      <c r="E163" s="144">
        <v>0.1</v>
      </c>
    </row>
    <row r="166" spans="2:14" ht="15.6" x14ac:dyDescent="0.3">
      <c r="B166" s="155" t="s">
        <v>22</v>
      </c>
      <c r="C166" s="27" t="s">
        <v>72</v>
      </c>
      <c r="D166" s="27"/>
      <c r="E166" s="27"/>
      <c r="F166" s="27" t="s">
        <v>73</v>
      </c>
      <c r="G166" s="27"/>
      <c r="H166" s="27"/>
      <c r="I166" s="27" t="s">
        <v>74</v>
      </c>
      <c r="J166" s="27"/>
      <c r="K166" s="27"/>
      <c r="L166" s="27" t="s">
        <v>75</v>
      </c>
      <c r="M166" s="27"/>
      <c r="N166" s="27"/>
    </row>
    <row r="167" spans="2:14" x14ac:dyDescent="0.3">
      <c r="B167" s="198">
        <v>2022</v>
      </c>
      <c r="C167" s="204">
        <f>E161*(1+$E$162)</f>
        <v>-420</v>
      </c>
      <c r="D167" s="204"/>
      <c r="E167" s="204"/>
      <c r="F167" s="204">
        <f>E161*E163</f>
        <v>-40</v>
      </c>
      <c r="G167" s="204"/>
      <c r="H167" s="204"/>
      <c r="I167" s="204">
        <v>-40</v>
      </c>
      <c r="J167" s="204"/>
      <c r="K167" s="204"/>
      <c r="L167" s="204">
        <f>I167+F167+C167</f>
        <v>-500</v>
      </c>
    </row>
    <row r="168" spans="2:14" x14ac:dyDescent="0.3">
      <c r="B168" s="198">
        <v>2023</v>
      </c>
      <c r="C168" s="206">
        <f>C167*(1+$E$162)</f>
        <v>-441</v>
      </c>
      <c r="D168" s="204"/>
      <c r="E168" s="204"/>
      <c r="F168" s="204">
        <f>$E$163*C167</f>
        <v>-42</v>
      </c>
      <c r="G168" s="204"/>
      <c r="H168" s="204"/>
      <c r="I168" s="206">
        <f>I167*(1+$E$163)</f>
        <v>-44</v>
      </c>
      <c r="J168" s="204"/>
      <c r="K168" s="204"/>
      <c r="L168" s="204">
        <f t="shared" ref="L168:L187" si="13">I168+F168+C168</f>
        <v>-527</v>
      </c>
    </row>
    <row r="169" spans="2:14" x14ac:dyDescent="0.3">
      <c r="B169" s="198">
        <v>2024</v>
      </c>
      <c r="C169" s="206">
        <f t="shared" ref="C169:C187" si="14">C168*(1+$E$162)</f>
        <v>-463.05</v>
      </c>
      <c r="D169" s="204"/>
      <c r="E169" s="204"/>
      <c r="F169" s="204">
        <f t="shared" ref="F169:F187" si="15">$E$163*C168</f>
        <v>-44.1</v>
      </c>
      <c r="G169" s="204"/>
      <c r="H169" s="204"/>
      <c r="I169" s="206">
        <f t="shared" ref="I169:I187" si="16">I168*(1+$E$163)</f>
        <v>-48.400000000000006</v>
      </c>
      <c r="J169" s="204"/>
      <c r="K169" s="204"/>
      <c r="L169" s="204">
        <f t="shared" si="13"/>
        <v>-555.54999999999995</v>
      </c>
    </row>
    <row r="170" spans="2:14" x14ac:dyDescent="0.3">
      <c r="B170" s="198">
        <v>2025</v>
      </c>
      <c r="C170" s="206">
        <f t="shared" si="14"/>
        <v>-486.20250000000004</v>
      </c>
      <c r="D170" s="204"/>
      <c r="E170" s="204"/>
      <c r="F170" s="204">
        <f t="shared" si="15"/>
        <v>-46.305000000000007</v>
      </c>
      <c r="G170" s="204"/>
      <c r="H170" s="204"/>
      <c r="I170" s="206">
        <f t="shared" si="16"/>
        <v>-53.240000000000009</v>
      </c>
      <c r="J170" s="204"/>
      <c r="K170" s="204"/>
      <c r="L170" s="204">
        <f t="shared" si="13"/>
        <v>-585.74750000000006</v>
      </c>
    </row>
    <row r="171" spans="2:14" x14ac:dyDescent="0.3">
      <c r="B171" s="198">
        <v>2026</v>
      </c>
      <c r="C171" s="206">
        <f t="shared" si="14"/>
        <v>-510.51262500000007</v>
      </c>
      <c r="D171" s="204"/>
      <c r="E171" s="204"/>
      <c r="F171" s="204">
        <f t="shared" si="15"/>
        <v>-48.620250000000006</v>
      </c>
      <c r="G171" s="204"/>
      <c r="H171" s="204"/>
      <c r="I171" s="206">
        <f t="shared" si="16"/>
        <v>-58.564000000000014</v>
      </c>
      <c r="J171" s="204"/>
      <c r="K171" s="204"/>
      <c r="L171" s="204">
        <f t="shared" si="13"/>
        <v>-617.69687500000009</v>
      </c>
    </row>
    <row r="172" spans="2:14" x14ac:dyDescent="0.3">
      <c r="B172" s="198">
        <v>2027</v>
      </c>
      <c r="C172" s="206">
        <f t="shared" si="14"/>
        <v>-536.03825625000013</v>
      </c>
      <c r="D172" s="204"/>
      <c r="E172" s="204"/>
      <c r="F172" s="204">
        <f t="shared" si="15"/>
        <v>-51.051262500000007</v>
      </c>
      <c r="G172" s="204"/>
      <c r="H172" s="204"/>
      <c r="I172" s="206">
        <f t="shared" si="16"/>
        <v>-64.420400000000015</v>
      </c>
      <c r="J172" s="204"/>
      <c r="K172" s="204"/>
      <c r="L172" s="204">
        <f t="shared" si="13"/>
        <v>-651.50991875000011</v>
      </c>
    </row>
    <row r="173" spans="2:14" x14ac:dyDescent="0.3">
      <c r="B173" s="198">
        <v>2028</v>
      </c>
      <c r="C173" s="206">
        <f t="shared" si="14"/>
        <v>-562.84016906250019</v>
      </c>
      <c r="D173" s="204"/>
      <c r="E173" s="204"/>
      <c r="F173" s="204">
        <f t="shared" si="15"/>
        <v>-53.603825625000013</v>
      </c>
      <c r="G173" s="204"/>
      <c r="H173" s="204"/>
      <c r="I173" s="206">
        <f t="shared" si="16"/>
        <v>-70.862440000000021</v>
      </c>
      <c r="J173" s="204"/>
      <c r="K173" s="204"/>
      <c r="L173" s="204">
        <f t="shared" si="13"/>
        <v>-687.3064346875002</v>
      </c>
    </row>
    <row r="174" spans="2:14" x14ac:dyDescent="0.3">
      <c r="B174" s="198">
        <v>2029</v>
      </c>
      <c r="C174" s="206">
        <f t="shared" si="14"/>
        <v>-590.98217751562527</v>
      </c>
      <c r="D174" s="204"/>
      <c r="E174" s="204"/>
      <c r="F174" s="204">
        <f t="shared" si="15"/>
        <v>-56.284016906250024</v>
      </c>
      <c r="G174" s="204"/>
      <c r="H174" s="204"/>
      <c r="I174" s="206">
        <f t="shared" si="16"/>
        <v>-77.948684000000029</v>
      </c>
      <c r="J174" s="204"/>
      <c r="K174" s="204"/>
      <c r="L174" s="204">
        <f t="shared" si="13"/>
        <v>-725.21487842187526</v>
      </c>
    </row>
    <row r="175" spans="2:14" x14ac:dyDescent="0.3">
      <c r="B175" s="198">
        <v>2030</v>
      </c>
      <c r="C175" s="206">
        <f t="shared" si="14"/>
        <v>-620.53128639140652</v>
      </c>
      <c r="D175" s="204"/>
      <c r="E175" s="204"/>
      <c r="F175" s="204">
        <f t="shared" si="15"/>
        <v>-59.09821775156253</v>
      </c>
      <c r="G175" s="204"/>
      <c r="H175" s="204"/>
      <c r="I175" s="206">
        <f t="shared" si="16"/>
        <v>-85.743552400000041</v>
      </c>
      <c r="J175" s="204"/>
      <c r="K175" s="204"/>
      <c r="L175" s="204">
        <f t="shared" si="13"/>
        <v>-765.37305654296915</v>
      </c>
    </row>
    <row r="176" spans="2:14" x14ac:dyDescent="0.3">
      <c r="B176" s="198">
        <v>2031</v>
      </c>
      <c r="C176" s="206">
        <f t="shared" si="14"/>
        <v>-651.55785071097682</v>
      </c>
      <c r="D176" s="204"/>
      <c r="E176" s="204"/>
      <c r="F176" s="204">
        <f t="shared" si="15"/>
        <v>-62.053128639140652</v>
      </c>
      <c r="G176" s="204"/>
      <c r="H176" s="204"/>
      <c r="I176" s="206">
        <f t="shared" si="16"/>
        <v>-94.317907640000058</v>
      </c>
      <c r="J176" s="204"/>
      <c r="K176" s="204"/>
      <c r="L176" s="204">
        <f t="shared" si="13"/>
        <v>-807.92888699011746</v>
      </c>
    </row>
    <row r="177" spans="2:12" x14ac:dyDescent="0.3">
      <c r="B177" s="198">
        <v>2032</v>
      </c>
      <c r="C177" s="206">
        <f t="shared" si="14"/>
        <v>-684.13574324652575</v>
      </c>
      <c r="D177" s="204"/>
      <c r="E177" s="204"/>
      <c r="F177" s="204">
        <f t="shared" si="15"/>
        <v>-65.155785071097682</v>
      </c>
      <c r="G177" s="204"/>
      <c r="H177" s="204"/>
      <c r="I177" s="206">
        <f t="shared" si="16"/>
        <v>-103.74969840400007</v>
      </c>
      <c r="J177" s="204"/>
      <c r="K177" s="204"/>
      <c r="L177" s="204">
        <f t="shared" si="13"/>
        <v>-853.0412267216235</v>
      </c>
    </row>
    <row r="178" spans="2:12" x14ac:dyDescent="0.3">
      <c r="B178" s="198">
        <v>2033</v>
      </c>
      <c r="C178" s="206">
        <f t="shared" si="14"/>
        <v>-718.3425304088521</v>
      </c>
      <c r="D178" s="204"/>
      <c r="E178" s="204"/>
      <c r="F178" s="204">
        <f t="shared" si="15"/>
        <v>-68.413574324652572</v>
      </c>
      <c r="G178" s="204"/>
      <c r="H178" s="204"/>
      <c r="I178" s="206">
        <f t="shared" si="16"/>
        <v>-114.12466824440008</v>
      </c>
      <c r="J178" s="204"/>
      <c r="K178" s="204"/>
      <c r="L178" s="204">
        <f t="shared" si="13"/>
        <v>-900.88077297790483</v>
      </c>
    </row>
    <row r="179" spans="2:12" x14ac:dyDescent="0.3">
      <c r="B179" s="198">
        <v>2034</v>
      </c>
      <c r="C179" s="206">
        <f t="shared" si="14"/>
        <v>-754.25965692929469</v>
      </c>
      <c r="D179" s="204"/>
      <c r="E179" s="204"/>
      <c r="F179" s="204">
        <f t="shared" si="15"/>
        <v>-71.834253040885216</v>
      </c>
      <c r="G179" s="204"/>
      <c r="H179" s="204"/>
      <c r="I179" s="206">
        <f t="shared" si="16"/>
        <v>-125.5371350688401</v>
      </c>
      <c r="J179" s="204"/>
      <c r="K179" s="204"/>
      <c r="L179" s="204">
        <f t="shared" si="13"/>
        <v>-951.63104503902002</v>
      </c>
    </row>
    <row r="180" spans="2:12" x14ac:dyDescent="0.3">
      <c r="B180" s="198">
        <v>2035</v>
      </c>
      <c r="C180" s="206">
        <f t="shared" si="14"/>
        <v>-791.97263977575949</v>
      </c>
      <c r="D180" s="204"/>
      <c r="E180" s="204"/>
      <c r="F180" s="204">
        <f t="shared" si="15"/>
        <v>-75.425965692929466</v>
      </c>
      <c r="G180" s="204"/>
      <c r="H180" s="204"/>
      <c r="I180" s="206">
        <f t="shared" si="16"/>
        <v>-138.09084857572412</v>
      </c>
      <c r="J180" s="204"/>
      <c r="K180" s="204"/>
      <c r="L180" s="204">
        <f t="shared" si="13"/>
        <v>-1005.4894540444132</v>
      </c>
    </row>
    <row r="181" spans="2:12" x14ac:dyDescent="0.3">
      <c r="B181" s="198">
        <v>2036</v>
      </c>
      <c r="C181" s="206">
        <f t="shared" si="14"/>
        <v>-831.57127176454753</v>
      </c>
      <c r="D181" s="204"/>
      <c r="E181" s="204"/>
      <c r="F181" s="204">
        <f t="shared" si="15"/>
        <v>-79.197263977575957</v>
      </c>
      <c r="G181" s="204"/>
      <c r="H181" s="204"/>
      <c r="I181" s="206">
        <f t="shared" si="16"/>
        <v>-151.89993343329655</v>
      </c>
      <c r="J181" s="204"/>
      <c r="K181" s="204"/>
      <c r="L181" s="204">
        <f t="shared" si="13"/>
        <v>-1062.6684691754201</v>
      </c>
    </row>
    <row r="182" spans="2:12" x14ac:dyDescent="0.3">
      <c r="B182" s="198">
        <v>2037</v>
      </c>
      <c r="C182" s="206">
        <f t="shared" si="14"/>
        <v>-873.14983535277497</v>
      </c>
      <c r="D182" s="204"/>
      <c r="E182" s="204"/>
      <c r="F182" s="204">
        <f t="shared" si="15"/>
        <v>-83.157127176454765</v>
      </c>
      <c r="G182" s="204"/>
      <c r="H182" s="204"/>
      <c r="I182" s="206">
        <f t="shared" si="16"/>
        <v>-167.08992677662621</v>
      </c>
      <c r="J182" s="204"/>
      <c r="K182" s="204"/>
      <c r="L182" s="204">
        <f t="shared" si="13"/>
        <v>-1123.3968893058559</v>
      </c>
    </row>
    <row r="183" spans="2:12" x14ac:dyDescent="0.3">
      <c r="B183" s="198">
        <v>2038</v>
      </c>
      <c r="C183" s="206">
        <f t="shared" si="14"/>
        <v>-916.80732712041379</v>
      </c>
      <c r="D183" s="204"/>
      <c r="E183" s="204"/>
      <c r="F183" s="204">
        <f t="shared" si="15"/>
        <v>-87.314983535277506</v>
      </c>
      <c r="G183" s="204"/>
      <c r="H183" s="204"/>
      <c r="I183" s="206">
        <f t="shared" si="16"/>
        <v>-183.79891945428886</v>
      </c>
      <c r="J183" s="204"/>
      <c r="K183" s="204"/>
      <c r="L183" s="204">
        <f t="shared" si="13"/>
        <v>-1187.9212301099801</v>
      </c>
    </row>
    <row r="184" spans="2:12" x14ac:dyDescent="0.3">
      <c r="B184" s="198">
        <v>2039</v>
      </c>
      <c r="C184" s="206">
        <f t="shared" si="14"/>
        <v>-962.64769347643448</v>
      </c>
      <c r="D184" s="204"/>
      <c r="E184" s="204"/>
      <c r="F184" s="204">
        <f t="shared" si="15"/>
        <v>-91.68073271204139</v>
      </c>
      <c r="G184" s="204"/>
      <c r="H184" s="204"/>
      <c r="I184" s="206">
        <f t="shared" si="16"/>
        <v>-202.17881139971777</v>
      </c>
      <c r="J184" s="204"/>
      <c r="K184" s="204"/>
      <c r="L184" s="204">
        <f t="shared" si="13"/>
        <v>-1256.5072375881937</v>
      </c>
    </row>
    <row r="185" spans="2:12" x14ac:dyDescent="0.3">
      <c r="B185" s="198">
        <v>2040</v>
      </c>
      <c r="C185" s="206">
        <f t="shared" si="14"/>
        <v>-1010.7800781502563</v>
      </c>
      <c r="D185" s="204"/>
      <c r="E185" s="204"/>
      <c r="F185" s="204">
        <f t="shared" si="15"/>
        <v>-96.264769347643451</v>
      </c>
      <c r="G185" s="204"/>
      <c r="H185" s="204"/>
      <c r="I185" s="206">
        <f t="shared" si="16"/>
        <v>-222.39669253968958</v>
      </c>
      <c r="J185" s="204"/>
      <c r="K185" s="204"/>
      <c r="L185" s="204">
        <f t="shared" si="13"/>
        <v>-1329.4415400375892</v>
      </c>
    </row>
    <row r="186" spans="2:12" x14ac:dyDescent="0.3">
      <c r="B186" s="198">
        <v>2041</v>
      </c>
      <c r="C186" s="206">
        <f t="shared" si="14"/>
        <v>-1061.319082057769</v>
      </c>
      <c r="D186" s="204"/>
      <c r="E186" s="204"/>
      <c r="F186" s="204">
        <f t="shared" si="15"/>
        <v>-101.07800781502563</v>
      </c>
      <c r="G186" s="204"/>
      <c r="H186" s="204"/>
      <c r="I186" s="206">
        <f t="shared" si="16"/>
        <v>-244.63636179365855</v>
      </c>
      <c r="J186" s="204"/>
      <c r="K186" s="204"/>
      <c r="L186" s="204">
        <f t="shared" si="13"/>
        <v>-1407.0334516664532</v>
      </c>
    </row>
    <row r="187" spans="2:12" x14ac:dyDescent="0.3">
      <c r="B187" s="198">
        <v>2042</v>
      </c>
      <c r="C187" s="206">
        <f t="shared" si="14"/>
        <v>-1114.3850361606576</v>
      </c>
      <c r="D187" s="204"/>
      <c r="E187" s="204"/>
      <c r="F187" s="204">
        <f t="shared" si="15"/>
        <v>-106.13190820577691</v>
      </c>
      <c r="G187" s="204"/>
      <c r="H187" s="204"/>
      <c r="I187" s="206">
        <f t="shared" si="16"/>
        <v>-269.09999797302441</v>
      </c>
      <c r="J187" s="204"/>
      <c r="K187" s="204"/>
      <c r="L187" s="204">
        <f t="shared" si="13"/>
        <v>-1489.616942339459</v>
      </c>
    </row>
    <row r="192" spans="2:12" ht="25.8" x14ac:dyDescent="0.5">
      <c r="B192" s="161" t="s">
        <v>114</v>
      </c>
      <c r="C192" s="161"/>
    </row>
    <row r="194" spans="2:7" x14ac:dyDescent="0.3">
      <c r="C194" s="65" t="s">
        <v>77</v>
      </c>
      <c r="D194" s="65"/>
      <c r="E194" s="65"/>
      <c r="F194" s="163">
        <v>-500</v>
      </c>
    </row>
    <row r="195" spans="2:7" x14ac:dyDescent="0.3">
      <c r="C195" s="65" t="s">
        <v>78</v>
      </c>
      <c r="D195" s="65"/>
      <c r="E195" s="65"/>
      <c r="F195" s="118">
        <v>0.05</v>
      </c>
    </row>
    <row r="196" spans="2:7" x14ac:dyDescent="0.3">
      <c r="C196" s="65" t="s">
        <v>79</v>
      </c>
      <c r="D196" s="65"/>
      <c r="E196" s="65"/>
      <c r="F196" s="118">
        <v>0.15</v>
      </c>
    </row>
    <row r="198" spans="2:7" ht="20.399999999999999" x14ac:dyDescent="0.45">
      <c r="B198" s="162" t="s">
        <v>22</v>
      </c>
      <c r="C198" s="165" t="s">
        <v>80</v>
      </c>
      <c r="D198" s="165"/>
      <c r="E198" s="165"/>
      <c r="F198" s="165" t="s">
        <v>81</v>
      </c>
      <c r="G198" s="165"/>
    </row>
    <row r="199" spans="2:7" x14ac:dyDescent="0.3">
      <c r="B199" s="198">
        <v>2022</v>
      </c>
      <c r="C199" s="204">
        <f>F194*(1+F195)</f>
        <v>-525</v>
      </c>
      <c r="D199" s="204"/>
      <c r="E199" s="204"/>
      <c r="F199" s="204">
        <v>-525</v>
      </c>
    </row>
    <row r="200" spans="2:7" x14ac:dyDescent="0.3">
      <c r="B200" s="198">
        <v>2023</v>
      </c>
      <c r="C200" s="206">
        <f>C199*(1+$F$195)</f>
        <v>-551.25</v>
      </c>
      <c r="D200" s="204"/>
      <c r="E200" s="204"/>
      <c r="F200" s="204">
        <f>C199*(1+$F$196)</f>
        <v>-603.75</v>
      </c>
    </row>
    <row r="201" spans="2:7" x14ac:dyDescent="0.3">
      <c r="B201" s="198">
        <v>2024</v>
      </c>
      <c r="C201" s="206">
        <f t="shared" ref="C201:C219" si="17">C200*(1+$F$195)</f>
        <v>-578.8125</v>
      </c>
      <c r="D201" s="204"/>
      <c r="E201" s="204"/>
      <c r="F201" s="204">
        <f>C200*(1+$F$196)</f>
        <v>-633.9375</v>
      </c>
    </row>
    <row r="202" spans="2:7" x14ac:dyDescent="0.3">
      <c r="B202" s="198">
        <v>2025</v>
      </c>
      <c r="C202" s="206">
        <f t="shared" si="17"/>
        <v>-607.75312500000007</v>
      </c>
      <c r="D202" s="204"/>
      <c r="E202" s="204"/>
      <c r="F202" s="204">
        <f t="shared" ref="F202:F219" si="18">C201*(1+$F$196)</f>
        <v>-665.63437499999998</v>
      </c>
    </row>
    <row r="203" spans="2:7" x14ac:dyDescent="0.3">
      <c r="B203" s="198">
        <v>2026</v>
      </c>
      <c r="C203" s="206">
        <f t="shared" si="17"/>
        <v>-638.14078125000015</v>
      </c>
      <c r="D203" s="204"/>
      <c r="E203" s="204"/>
      <c r="F203" s="204">
        <f t="shared" si="18"/>
        <v>-698.91609375000007</v>
      </c>
    </row>
    <row r="204" spans="2:7" x14ac:dyDescent="0.3">
      <c r="B204" s="198">
        <v>2027</v>
      </c>
      <c r="C204" s="206">
        <f t="shared" si="17"/>
        <v>-670.04782031250022</v>
      </c>
      <c r="D204" s="204"/>
      <c r="E204" s="204"/>
      <c r="F204" s="204">
        <f t="shared" si="18"/>
        <v>-733.86189843750014</v>
      </c>
    </row>
    <row r="205" spans="2:7" x14ac:dyDescent="0.3">
      <c r="B205" s="198">
        <v>2028</v>
      </c>
      <c r="C205" s="206">
        <f t="shared" si="17"/>
        <v>-703.55021132812522</v>
      </c>
      <c r="D205" s="204"/>
      <c r="E205" s="204"/>
      <c r="F205" s="204">
        <f t="shared" si="18"/>
        <v>-770.5549933593752</v>
      </c>
    </row>
    <row r="206" spans="2:7" x14ac:dyDescent="0.3">
      <c r="B206" s="198">
        <v>2029</v>
      </c>
      <c r="C206" s="206">
        <f t="shared" si="17"/>
        <v>-738.72772189453156</v>
      </c>
      <c r="D206" s="204"/>
      <c r="E206" s="204"/>
      <c r="F206" s="204">
        <f t="shared" si="18"/>
        <v>-809.08274302734389</v>
      </c>
    </row>
    <row r="207" spans="2:7" x14ac:dyDescent="0.3">
      <c r="B207" s="198">
        <v>2030</v>
      </c>
      <c r="C207" s="206">
        <f t="shared" si="17"/>
        <v>-775.66410798925813</v>
      </c>
      <c r="D207" s="204"/>
      <c r="E207" s="204"/>
      <c r="F207" s="204">
        <f t="shared" si="18"/>
        <v>-849.53688017871127</v>
      </c>
    </row>
    <row r="208" spans="2:7" x14ac:dyDescent="0.3">
      <c r="B208" s="198">
        <v>2031</v>
      </c>
      <c r="C208" s="206">
        <f t="shared" si="17"/>
        <v>-814.44731338872111</v>
      </c>
      <c r="D208" s="204"/>
      <c r="E208" s="204"/>
      <c r="F208" s="204">
        <f t="shared" si="18"/>
        <v>-892.01372418764674</v>
      </c>
    </row>
    <row r="209" spans="2:6" x14ac:dyDescent="0.3">
      <c r="B209" s="198">
        <v>2032</v>
      </c>
      <c r="C209" s="206">
        <f t="shared" si="17"/>
        <v>-855.16967905815716</v>
      </c>
      <c r="D209" s="204"/>
      <c r="E209" s="204"/>
      <c r="F209" s="204">
        <f t="shared" si="18"/>
        <v>-936.61441039702925</v>
      </c>
    </row>
    <row r="210" spans="2:6" x14ac:dyDescent="0.3">
      <c r="B210" s="198">
        <v>2033</v>
      </c>
      <c r="C210" s="206">
        <f t="shared" si="17"/>
        <v>-897.92816301106507</v>
      </c>
      <c r="D210" s="204"/>
      <c r="E210" s="204"/>
      <c r="F210" s="204">
        <f t="shared" si="18"/>
        <v>-983.44513091688066</v>
      </c>
    </row>
    <row r="211" spans="2:6" x14ac:dyDescent="0.3">
      <c r="B211" s="198">
        <v>2034</v>
      </c>
      <c r="C211" s="206">
        <f t="shared" si="17"/>
        <v>-942.82457116161834</v>
      </c>
      <c r="D211" s="204"/>
      <c r="E211" s="204"/>
      <c r="F211" s="204">
        <f t="shared" si="18"/>
        <v>-1032.6173874627248</v>
      </c>
    </row>
    <row r="212" spans="2:6" x14ac:dyDescent="0.3">
      <c r="B212" s="198">
        <v>2035</v>
      </c>
      <c r="C212" s="206">
        <f t="shared" si="17"/>
        <v>-989.96579971969925</v>
      </c>
      <c r="D212" s="204"/>
      <c r="E212" s="204"/>
      <c r="F212" s="204">
        <f t="shared" si="18"/>
        <v>-1084.248256835861</v>
      </c>
    </row>
    <row r="213" spans="2:6" x14ac:dyDescent="0.3">
      <c r="B213" s="198">
        <v>2036</v>
      </c>
      <c r="C213" s="206">
        <f t="shared" si="17"/>
        <v>-1039.4640897056843</v>
      </c>
      <c r="D213" s="204"/>
      <c r="E213" s="204"/>
      <c r="F213" s="204">
        <f t="shared" si="18"/>
        <v>-1138.4606696776541</v>
      </c>
    </row>
    <row r="214" spans="2:6" x14ac:dyDescent="0.3">
      <c r="B214" s="198">
        <v>2037</v>
      </c>
      <c r="C214" s="206">
        <f t="shared" si="17"/>
        <v>-1091.4372941909685</v>
      </c>
      <c r="D214" s="204"/>
      <c r="E214" s="204"/>
      <c r="F214" s="204">
        <f t="shared" si="18"/>
        <v>-1195.3837031615369</v>
      </c>
    </row>
    <row r="215" spans="2:6" x14ac:dyDescent="0.3">
      <c r="B215" s="198">
        <v>2038</v>
      </c>
      <c r="C215" s="206">
        <f t="shared" si="17"/>
        <v>-1146.0091589005169</v>
      </c>
      <c r="D215" s="204"/>
      <c r="E215" s="204"/>
      <c r="F215" s="204">
        <f t="shared" si="18"/>
        <v>-1255.1528883196136</v>
      </c>
    </row>
    <row r="216" spans="2:6" x14ac:dyDescent="0.3">
      <c r="B216" s="198">
        <v>2039</v>
      </c>
      <c r="C216" s="206">
        <f t="shared" si="17"/>
        <v>-1203.3096168455429</v>
      </c>
      <c r="D216" s="204"/>
      <c r="E216" s="204"/>
      <c r="F216" s="204">
        <f t="shared" si="18"/>
        <v>-1317.9105327355944</v>
      </c>
    </row>
    <row r="217" spans="2:6" x14ac:dyDescent="0.3">
      <c r="B217" s="198">
        <v>2040</v>
      </c>
      <c r="C217" s="206">
        <f t="shared" si="17"/>
        <v>-1263.4750976878202</v>
      </c>
      <c r="D217" s="204"/>
      <c r="E217" s="204"/>
      <c r="F217" s="204">
        <f t="shared" si="18"/>
        <v>-1383.8060593723742</v>
      </c>
    </row>
    <row r="218" spans="2:6" x14ac:dyDescent="0.3">
      <c r="B218" s="198">
        <v>2041</v>
      </c>
      <c r="C218" s="206">
        <f t="shared" si="17"/>
        <v>-1326.6488525722111</v>
      </c>
      <c r="D218" s="204"/>
      <c r="E218" s="204"/>
      <c r="F218" s="204">
        <f t="shared" si="18"/>
        <v>-1452.9963623409931</v>
      </c>
    </row>
    <row r="219" spans="2:6" x14ac:dyDescent="0.3">
      <c r="B219" s="198">
        <v>2042</v>
      </c>
      <c r="C219" s="206">
        <f t="shared" si="17"/>
        <v>-1392.9812952008217</v>
      </c>
      <c r="D219" s="204"/>
      <c r="E219" s="204"/>
      <c r="F219" s="204">
        <f t="shared" si="18"/>
        <v>-1525.6461804580426</v>
      </c>
    </row>
    <row r="222" spans="2:6" ht="31.2" x14ac:dyDescent="0.6">
      <c r="B222" s="141" t="s">
        <v>82</v>
      </c>
      <c r="C222" s="141"/>
    </row>
    <row r="225" spans="2:9" x14ac:dyDescent="0.3">
      <c r="B225" s="164" t="s">
        <v>83</v>
      </c>
      <c r="F225" s="167">
        <v>32.400000000000006</v>
      </c>
    </row>
    <row r="226" spans="2:9" x14ac:dyDescent="0.3">
      <c r="B226" s="164" t="s">
        <v>84</v>
      </c>
      <c r="F226" s="166">
        <v>0.65</v>
      </c>
    </row>
    <row r="227" spans="2:9" x14ac:dyDescent="0.3">
      <c r="B227" t="s">
        <v>47</v>
      </c>
      <c r="F227" s="169">
        <v>1.4999999999999999E-2</v>
      </c>
    </row>
    <row r="228" spans="2:9" x14ac:dyDescent="0.3">
      <c r="B228" s="164" t="s">
        <v>85</v>
      </c>
      <c r="F228" s="168">
        <v>49.846153846153854</v>
      </c>
    </row>
    <row r="232" spans="2:9" ht="21" x14ac:dyDescent="0.4">
      <c r="B232" s="74" t="s">
        <v>87</v>
      </c>
      <c r="C232" s="78" t="s">
        <v>88</v>
      </c>
      <c r="D232" s="78"/>
      <c r="E232" s="78"/>
      <c r="F232" s="78" t="s">
        <v>89</v>
      </c>
      <c r="G232" s="78"/>
      <c r="H232" s="78"/>
      <c r="I232" s="78"/>
    </row>
    <row r="233" spans="2:9" x14ac:dyDescent="0.3">
      <c r="B233" s="171">
        <v>2022</v>
      </c>
      <c r="C233">
        <v>-600</v>
      </c>
      <c r="G233" s="117">
        <f>C21+C45</f>
        <v>84.60499999999999</v>
      </c>
    </row>
    <row r="234" spans="2:9" x14ac:dyDescent="0.3">
      <c r="B234" s="171">
        <v>2023</v>
      </c>
      <c r="C234">
        <f>C233*(1+$F$227)</f>
        <v>-608.99999999999989</v>
      </c>
      <c r="G234" s="117">
        <f t="shared" ref="G234:G253" si="19">C22+C46</f>
        <v>90.584850000000003</v>
      </c>
    </row>
    <row r="235" spans="2:9" x14ac:dyDescent="0.3">
      <c r="B235" s="171">
        <v>2024</v>
      </c>
      <c r="C235">
        <f>C234*(1+$F$227)</f>
        <v>-618.13499999999988</v>
      </c>
      <c r="G235" s="117">
        <f t="shared" si="19"/>
        <v>97.038652500000012</v>
      </c>
    </row>
    <row r="236" spans="2:9" x14ac:dyDescent="0.3">
      <c r="B236" s="174">
        <v>2025</v>
      </c>
      <c r="C236" s="173">
        <f t="shared" ref="C236:C253" si="20">C235*(1+$F$227)</f>
        <v>-627.40702499999986</v>
      </c>
      <c r="D236" s="173"/>
      <c r="E236" s="173"/>
      <c r="F236" s="173"/>
      <c r="G236" s="175">
        <f t="shared" si="19"/>
        <v>104.00760112500002</v>
      </c>
    </row>
    <row r="237" spans="2:9" x14ac:dyDescent="0.3">
      <c r="B237" s="171">
        <v>2026</v>
      </c>
      <c r="C237" s="170">
        <f t="shared" si="20"/>
        <v>-636.81813037499978</v>
      </c>
      <c r="G237" s="117">
        <f t="shared" si="19"/>
        <v>111.53669878125002</v>
      </c>
    </row>
    <row r="238" spans="2:9" x14ac:dyDescent="0.3">
      <c r="B238" s="171">
        <v>2027</v>
      </c>
      <c r="C238" s="170">
        <f t="shared" si="20"/>
        <v>-646.37040233062476</v>
      </c>
      <c r="G238" s="117">
        <f t="shared" si="19"/>
        <v>119.67512308031253</v>
      </c>
    </row>
    <row r="239" spans="2:9" x14ac:dyDescent="0.3">
      <c r="B239" s="171">
        <v>2028</v>
      </c>
      <c r="C239" s="170">
        <f t="shared" si="20"/>
        <v>-656.06595836558404</v>
      </c>
      <c r="G239" s="117">
        <f t="shared" si="19"/>
        <v>128.47662753032816</v>
      </c>
    </row>
    <row r="240" spans="2:9" x14ac:dyDescent="0.3">
      <c r="B240" s="171">
        <v>2029</v>
      </c>
      <c r="C240" s="170">
        <f t="shared" si="20"/>
        <v>-665.90694774106771</v>
      </c>
      <c r="G240" s="117">
        <f t="shared" si="19"/>
        <v>137.99998203244459</v>
      </c>
    </row>
    <row r="241" spans="2:7" x14ac:dyDescent="0.3">
      <c r="B241" s="171">
        <v>2030</v>
      </c>
      <c r="C241" s="170">
        <f t="shared" si="20"/>
        <v>-675.89555195718367</v>
      </c>
      <c r="G241" s="117">
        <f t="shared" si="19"/>
        <v>148.30945657222685</v>
      </c>
    </row>
    <row r="242" spans="2:7" x14ac:dyDescent="0.3">
      <c r="B242" s="171">
        <v>2031</v>
      </c>
      <c r="C242" s="170">
        <f t="shared" si="20"/>
        <v>-686.03398523654141</v>
      </c>
      <c r="G242" s="117">
        <f t="shared" si="19"/>
        <v>159.47535238281421</v>
      </c>
    </row>
    <row r="243" spans="2:7" x14ac:dyDescent="0.3">
      <c r="B243" s="174">
        <v>2032</v>
      </c>
      <c r="C243" s="173">
        <f t="shared" si="20"/>
        <v>-696.3244950150895</v>
      </c>
      <c r="D243" s="173"/>
      <c r="E243" s="173"/>
      <c r="F243" s="173"/>
      <c r="G243" s="175">
        <f t="shared" si="19"/>
        <v>171.57458528212851</v>
      </c>
    </row>
    <row r="244" spans="2:7" x14ac:dyDescent="0.3">
      <c r="B244" s="171">
        <v>2033</v>
      </c>
      <c r="C244" s="170">
        <f t="shared" si="20"/>
        <v>-706.76936244031572</v>
      </c>
      <c r="G244" s="117">
        <f t="shared" si="19"/>
        <v>184.69132635442594</v>
      </c>
    </row>
    <row r="245" spans="2:7" x14ac:dyDescent="0.3">
      <c r="B245" s="171">
        <v>2034</v>
      </c>
      <c r="C245" s="170">
        <f t="shared" si="20"/>
        <v>-717.37090287692035</v>
      </c>
      <c r="G245" s="117">
        <f t="shared" si="19"/>
        <v>198.9177056611573</v>
      </c>
    </row>
    <row r="246" spans="2:7" x14ac:dyDescent="0.3">
      <c r="B246" s="171">
        <v>2035</v>
      </c>
      <c r="C246" s="170">
        <f t="shared" si="20"/>
        <v>-728.13146642007405</v>
      </c>
      <c r="G246" s="117">
        <f t="shared" si="19"/>
        <v>214.35458523212623</v>
      </c>
    </row>
    <row r="247" spans="2:7" x14ac:dyDescent="0.3">
      <c r="B247" s="171">
        <v>2036</v>
      </c>
      <c r="C247" s="170">
        <f t="shared" si="20"/>
        <v>-739.05343841637512</v>
      </c>
      <c r="G247" s="117">
        <f t="shared" si="19"/>
        <v>231.11240821043475</v>
      </c>
    </row>
    <row r="248" spans="2:7" x14ac:dyDescent="0.3">
      <c r="B248" s="174">
        <v>2037</v>
      </c>
      <c r="C248" s="173">
        <f t="shared" si="20"/>
        <v>-750.13923999262067</v>
      </c>
      <c r="D248" s="173"/>
      <c r="E248" s="173"/>
      <c r="F248" s="173"/>
      <c r="G248" s="175">
        <f t="shared" si="19"/>
        <v>249.3121317093289</v>
      </c>
    </row>
    <row r="249" spans="2:7" x14ac:dyDescent="0.3">
      <c r="B249" s="171">
        <v>2038</v>
      </c>
      <c r="C249" s="170">
        <f t="shared" si="20"/>
        <v>-761.39132859250992</v>
      </c>
      <c r="G249" s="117">
        <f t="shared" si="19"/>
        <v>269.08625169200502</v>
      </c>
    </row>
    <row r="250" spans="2:7" x14ac:dyDescent="0.3">
      <c r="B250" s="171">
        <v>2039</v>
      </c>
      <c r="C250" s="170">
        <f t="shared" si="20"/>
        <v>-772.81219852139748</v>
      </c>
      <c r="G250" s="117">
        <f t="shared" si="19"/>
        <v>290.57992901353589</v>
      </c>
    </row>
    <row r="251" spans="2:7" x14ac:dyDescent="0.3">
      <c r="B251" s="174">
        <v>2040</v>
      </c>
      <c r="C251" s="173">
        <f t="shared" si="20"/>
        <v>-784.4043814992184</v>
      </c>
      <c r="D251" s="173"/>
      <c r="E251" s="173"/>
      <c r="F251" s="173"/>
      <c r="G251" s="175">
        <f t="shared" si="19"/>
        <v>313.95222667483631</v>
      </c>
    </row>
    <row r="252" spans="2:7" x14ac:dyDescent="0.3">
      <c r="B252" s="171">
        <v>2041</v>
      </c>
      <c r="C252" s="170">
        <f t="shared" si="20"/>
        <v>-796.17044722170658</v>
      </c>
      <c r="G252" s="117">
        <f t="shared" si="19"/>
        <v>339.37746934026416</v>
      </c>
    </row>
    <row r="253" spans="2:7" x14ac:dyDescent="0.3">
      <c r="B253" s="174">
        <v>2042</v>
      </c>
      <c r="C253" s="173">
        <f t="shared" si="20"/>
        <v>-808.11300393003205</v>
      </c>
      <c r="D253" s="173"/>
      <c r="E253" s="173"/>
      <c r="F253" s="173"/>
      <c r="G253" s="175">
        <f t="shared" si="19"/>
        <v>367.04673727213208</v>
      </c>
    </row>
    <row r="257" spans="2:14" ht="25.8" x14ac:dyDescent="0.5">
      <c r="B257" s="172" t="s">
        <v>115</v>
      </c>
      <c r="C257" s="172"/>
      <c r="D257" s="172"/>
    </row>
    <row r="258" spans="2:14" ht="18" x14ac:dyDescent="0.35">
      <c r="B258" s="176" t="s">
        <v>91</v>
      </c>
      <c r="C258" s="176"/>
      <c r="D258" s="176"/>
      <c r="E258" s="176"/>
      <c r="F258" s="177">
        <v>0.05</v>
      </c>
    </row>
    <row r="259" spans="2:14" ht="18" x14ac:dyDescent="0.35">
      <c r="B259" s="176" t="s">
        <v>92</v>
      </c>
      <c r="C259" s="176"/>
      <c r="D259" s="176"/>
      <c r="E259" s="176"/>
      <c r="F259" s="177">
        <v>0.1</v>
      </c>
    </row>
    <row r="260" spans="2:14" ht="18" x14ac:dyDescent="0.35">
      <c r="B260" s="176" t="s">
        <v>93</v>
      </c>
      <c r="C260" s="176"/>
      <c r="D260" s="176"/>
      <c r="E260" s="176"/>
      <c r="F260" s="177">
        <v>0.06</v>
      </c>
    </row>
    <row r="263" spans="2:14" ht="18" x14ac:dyDescent="0.35">
      <c r="B263" s="47" t="s">
        <v>22</v>
      </c>
      <c r="C263" s="51" t="s">
        <v>94</v>
      </c>
      <c r="D263" s="51"/>
      <c r="E263" s="51"/>
      <c r="F263" s="51" t="s">
        <v>95</v>
      </c>
      <c r="G263" s="51"/>
      <c r="H263" s="51" t="s">
        <v>96</v>
      </c>
      <c r="I263" s="51"/>
      <c r="J263" s="51"/>
      <c r="K263" s="51" t="s">
        <v>97</v>
      </c>
      <c r="L263" s="51"/>
      <c r="M263" s="51"/>
      <c r="N263" s="51"/>
    </row>
    <row r="264" spans="2:14" x14ac:dyDescent="0.3">
      <c r="B264" s="198">
        <v>2022</v>
      </c>
      <c r="C264" s="204">
        <f>$F$258*C99*(-1)</f>
        <v>-249.74080000000001</v>
      </c>
      <c r="D264" s="204"/>
      <c r="E264" s="204"/>
      <c r="F264" s="204"/>
      <c r="G264" s="204">
        <f>$F$259*C99*(-1)</f>
        <v>-499.48160000000001</v>
      </c>
      <c r="H264" s="204"/>
      <c r="I264" s="205">
        <f>$F$260*C99*(-1)</f>
        <v>-299.68895999999995</v>
      </c>
      <c r="J264" s="204"/>
      <c r="K264" s="205">
        <f>C264+G264+I264</f>
        <v>-1048.9113600000001</v>
      </c>
    </row>
    <row r="265" spans="2:14" x14ac:dyDescent="0.3">
      <c r="B265" s="198">
        <v>2023</v>
      </c>
      <c r="C265" s="204">
        <f t="shared" ref="C265:C283" si="21">$F$258*C100*(-1)</f>
        <v>-276.15795199999997</v>
      </c>
      <c r="D265" s="204"/>
      <c r="E265" s="204"/>
      <c r="F265" s="204"/>
      <c r="G265" s="204">
        <f t="shared" ref="G265:G285" si="22">$F$259*C100*(-1)</f>
        <v>-552.31590399999993</v>
      </c>
      <c r="H265" s="204"/>
      <c r="I265" s="205">
        <f t="shared" ref="I265:I284" si="23">$F$260*C100*(-1)</f>
        <v>-331.38954239999993</v>
      </c>
      <c r="J265" s="204"/>
      <c r="K265" s="205">
        <f>C265+G265+I265</f>
        <v>-1159.8633983999998</v>
      </c>
    </row>
    <row r="266" spans="2:14" x14ac:dyDescent="0.3">
      <c r="B266" s="198">
        <v>2024</v>
      </c>
      <c r="C266" s="204">
        <f t="shared" si="21"/>
        <v>-299.63424066659996</v>
      </c>
      <c r="D266" s="204"/>
      <c r="E266" s="204"/>
      <c r="F266" s="204"/>
      <c r="G266" s="204">
        <f t="shared" si="22"/>
        <v>-599.26848133319993</v>
      </c>
      <c r="H266" s="204"/>
      <c r="I266" s="205">
        <f t="shared" si="23"/>
        <v>-359.56108879991996</v>
      </c>
      <c r="J266" s="204"/>
      <c r="K266" s="205">
        <f t="shared" ref="K266:K284" si="24">C266+G266+I266</f>
        <v>-1258.4638107997198</v>
      </c>
    </row>
    <row r="267" spans="2:14" x14ac:dyDescent="0.3">
      <c r="B267" s="198">
        <v>2025</v>
      </c>
      <c r="C267" s="204">
        <f t="shared" si="21"/>
        <v>-325.27042229287935</v>
      </c>
      <c r="D267" s="204"/>
      <c r="E267" s="204"/>
      <c r="F267" s="204"/>
      <c r="G267" s="204">
        <f t="shared" si="22"/>
        <v>-650.54084458575869</v>
      </c>
      <c r="H267" s="204"/>
      <c r="I267" s="205">
        <f t="shared" si="23"/>
        <v>-390.32450675145515</v>
      </c>
      <c r="J267" s="204"/>
      <c r="K267" s="205">
        <f t="shared" si="24"/>
        <v>-1366.1357736300931</v>
      </c>
    </row>
    <row r="268" spans="2:14" x14ac:dyDescent="0.3">
      <c r="B268" s="198">
        <v>2026</v>
      </c>
      <c r="C268" s="204">
        <f t="shared" si="21"/>
        <v>-353.27999204434371</v>
      </c>
      <c r="D268" s="204"/>
      <c r="E268" s="204"/>
      <c r="F268" s="204"/>
      <c r="G268" s="204">
        <f t="shared" si="22"/>
        <v>-706.55998408868743</v>
      </c>
      <c r="H268" s="204"/>
      <c r="I268" s="205">
        <f t="shared" si="23"/>
        <v>-423.93599045321241</v>
      </c>
      <c r="J268" s="204"/>
      <c r="K268" s="205">
        <f t="shared" si="24"/>
        <v>-1483.7759665862436</v>
      </c>
    </row>
    <row r="269" spans="2:14" x14ac:dyDescent="0.3">
      <c r="B269" s="198">
        <v>2027</v>
      </c>
      <c r="C269" s="204">
        <f t="shared" si="21"/>
        <v>-383.89877929693432</v>
      </c>
      <c r="D269" s="204"/>
      <c r="E269" s="204"/>
      <c r="F269" s="204"/>
      <c r="G269" s="204">
        <f t="shared" si="22"/>
        <v>-767.79755859386864</v>
      </c>
      <c r="H269" s="204"/>
      <c r="I269" s="205">
        <f t="shared" si="23"/>
        <v>-460.67853515632112</v>
      </c>
      <c r="J269" s="204"/>
      <c r="K269" s="205">
        <f t="shared" si="24"/>
        <v>-1612.3748730471243</v>
      </c>
    </row>
    <row r="270" spans="2:14" x14ac:dyDescent="0.3">
      <c r="B270" s="198">
        <v>2028</v>
      </c>
      <c r="C270" s="204">
        <f t="shared" si="21"/>
        <v>-417.3873797401979</v>
      </c>
      <c r="D270" s="204"/>
      <c r="E270" s="204"/>
      <c r="F270" s="204"/>
      <c r="G270" s="204">
        <f t="shared" si="22"/>
        <v>-834.7747594803958</v>
      </c>
      <c r="H270" s="204"/>
      <c r="I270" s="205">
        <f t="shared" si="23"/>
        <v>-500.86485568823741</v>
      </c>
      <c r="J270" s="204"/>
      <c r="K270" s="205">
        <f t="shared" si="24"/>
        <v>-1753.0269949088311</v>
      </c>
    </row>
    <row r="271" spans="2:14" x14ac:dyDescent="0.3">
      <c r="B271" s="198">
        <v>2029</v>
      </c>
      <c r="C271" s="204">
        <f t="shared" si="21"/>
        <v>-454.03385936921018</v>
      </c>
      <c r="D271" s="204"/>
      <c r="E271" s="204"/>
      <c r="F271" s="204"/>
      <c r="G271" s="204">
        <f t="shared" si="22"/>
        <v>-908.06771873842035</v>
      </c>
      <c r="H271" s="204"/>
      <c r="I271" s="205">
        <f t="shared" si="23"/>
        <v>-544.84063124305214</v>
      </c>
      <c r="J271" s="204"/>
      <c r="K271" s="205">
        <f t="shared" si="24"/>
        <v>-1906.9422093506828</v>
      </c>
    </row>
    <row r="272" spans="2:14" x14ac:dyDescent="0.3">
      <c r="B272" s="198">
        <v>2030</v>
      </c>
      <c r="C272" s="204">
        <f t="shared" si="21"/>
        <v>-494.15676125997146</v>
      </c>
      <c r="D272" s="204"/>
      <c r="E272" s="204"/>
      <c r="F272" s="204"/>
      <c r="G272" s="204">
        <f t="shared" si="22"/>
        <v>-988.31352251994292</v>
      </c>
      <c r="H272" s="204"/>
      <c r="I272" s="205">
        <f t="shared" si="23"/>
        <v>-592.98811351196571</v>
      </c>
      <c r="J272" s="204"/>
      <c r="K272" s="205">
        <f t="shared" si="24"/>
        <v>-2075.4583972918799</v>
      </c>
    </row>
    <row r="273" spans="2:11" x14ac:dyDescent="0.3">
      <c r="B273" s="198">
        <v>2031</v>
      </c>
      <c r="C273" s="204">
        <f t="shared" si="21"/>
        <v>-538.1084495682943</v>
      </c>
      <c r="D273" s="204"/>
      <c r="E273" s="204"/>
      <c r="F273" s="204"/>
      <c r="G273" s="204">
        <f t="shared" si="22"/>
        <v>-1076.2168991365886</v>
      </c>
      <c r="H273" s="204"/>
      <c r="I273" s="205">
        <f t="shared" si="23"/>
        <v>-645.73013948195319</v>
      </c>
      <c r="J273" s="204"/>
      <c r="K273" s="205">
        <f t="shared" si="24"/>
        <v>-2260.0554881868361</v>
      </c>
    </row>
    <row r="274" spans="2:11" x14ac:dyDescent="0.3">
      <c r="B274" s="198">
        <v>2032</v>
      </c>
      <c r="C274" s="204">
        <f t="shared" si="21"/>
        <v>-586.27882914671488</v>
      </c>
      <c r="D274" s="204"/>
      <c r="E274" s="204"/>
      <c r="F274" s="204"/>
      <c r="G274" s="204">
        <f t="shared" si="22"/>
        <v>-1172.5576582934298</v>
      </c>
      <c r="H274" s="204"/>
      <c r="I274" s="205">
        <f t="shared" si="23"/>
        <v>-703.53459497605775</v>
      </c>
      <c r="J274" s="204"/>
      <c r="K274" s="205">
        <f t="shared" si="24"/>
        <v>-2462.3710824162022</v>
      </c>
    </row>
    <row r="275" spans="2:11" x14ac:dyDescent="0.3">
      <c r="B275" s="198">
        <v>2033</v>
      </c>
      <c r="C275" s="204">
        <f t="shared" si="21"/>
        <v>-639.09948358511292</v>
      </c>
      <c r="D275" s="204"/>
      <c r="E275" s="204"/>
      <c r="F275" s="204"/>
      <c r="G275" s="204">
        <f t="shared" si="22"/>
        <v>-1278.1989671702258</v>
      </c>
      <c r="H275" s="204"/>
      <c r="I275" s="205">
        <f t="shared" si="23"/>
        <v>-766.91938030213544</v>
      </c>
      <c r="J275" s="204"/>
      <c r="K275" s="205">
        <f t="shared" si="24"/>
        <v>-2684.2178310574741</v>
      </c>
    </row>
    <row r="276" spans="2:11" x14ac:dyDescent="0.3">
      <c r="B276" s="198">
        <v>2034</v>
      </c>
      <c r="C276" s="204">
        <f t="shared" si="21"/>
        <v>-697.04827940140171</v>
      </c>
      <c r="D276" s="204"/>
      <c r="E276" s="204"/>
      <c r="F276" s="204"/>
      <c r="G276" s="204">
        <f t="shared" si="22"/>
        <v>-1394.0965588028034</v>
      </c>
      <c r="H276" s="204"/>
      <c r="I276" s="205">
        <f t="shared" si="23"/>
        <v>-836.45793528168201</v>
      </c>
      <c r="J276" s="204"/>
      <c r="K276" s="205">
        <f t="shared" si="24"/>
        <v>-2927.6027734858872</v>
      </c>
    </row>
    <row r="277" spans="2:11" x14ac:dyDescent="0.3">
      <c r="B277" s="198">
        <v>2035</v>
      </c>
      <c r="C277" s="204">
        <f t="shared" si="21"/>
        <v>-760.65448959789433</v>
      </c>
      <c r="D277" s="204"/>
      <c r="E277" s="204"/>
      <c r="F277" s="204"/>
      <c r="G277" s="204">
        <f t="shared" si="22"/>
        <v>-1521.3089791957887</v>
      </c>
      <c r="H277" s="204"/>
      <c r="I277" s="205">
        <f t="shared" si="23"/>
        <v>-912.78538751747305</v>
      </c>
      <c r="J277" s="204"/>
      <c r="K277" s="205">
        <f t="shared" si="24"/>
        <v>-3194.7488563111565</v>
      </c>
    </row>
    <row r="278" spans="2:11" x14ac:dyDescent="0.3">
      <c r="B278" s="198">
        <v>2036</v>
      </c>
      <c r="C278" s="204">
        <f t="shared" si="21"/>
        <v>-830.50449592268308</v>
      </c>
      <c r="D278" s="204"/>
      <c r="E278" s="204"/>
      <c r="F278" s="204"/>
      <c r="G278" s="204">
        <f t="shared" si="22"/>
        <v>-1661.0089918453662</v>
      </c>
      <c r="H278" s="204"/>
      <c r="I278" s="205">
        <f t="shared" si="23"/>
        <v>-996.60539510721958</v>
      </c>
      <c r="J278" s="204"/>
      <c r="K278" s="205">
        <f t="shared" si="24"/>
        <v>-3488.1188828752688</v>
      </c>
    </row>
    <row r="279" spans="2:11" x14ac:dyDescent="0.3">
      <c r="B279" s="198">
        <v>2037</v>
      </c>
      <c r="C279" s="204">
        <f t="shared" si="21"/>
        <v>-907.24813600710263</v>
      </c>
      <c r="D279" s="204"/>
      <c r="E279" s="204"/>
      <c r="F279" s="204"/>
      <c r="G279" s="204">
        <f t="shared" si="22"/>
        <v>-1814.4962720142053</v>
      </c>
      <c r="H279" s="204"/>
      <c r="I279" s="205">
        <f t="shared" si="23"/>
        <v>-1088.6977632085232</v>
      </c>
      <c r="J279" s="204"/>
      <c r="K279" s="205">
        <f t="shared" si="24"/>
        <v>-3810.4421712298313</v>
      </c>
    </row>
    <row r="280" spans="2:11" x14ac:dyDescent="0.3">
      <c r="B280" s="198">
        <v>2038</v>
      </c>
      <c r="C280" s="204">
        <f t="shared" si="21"/>
        <v>-991.60576917221465</v>
      </c>
      <c r="D280" s="204"/>
      <c r="E280" s="204"/>
      <c r="F280" s="204"/>
      <c r="G280" s="204">
        <f t="shared" si="22"/>
        <v>-1983.2115383444293</v>
      </c>
      <c r="H280" s="204"/>
      <c r="I280" s="205">
        <f t="shared" si="23"/>
        <v>-1189.9269230066575</v>
      </c>
      <c r="J280" s="204"/>
      <c r="K280" s="205">
        <f t="shared" si="24"/>
        <v>-4164.7442305233017</v>
      </c>
    </row>
    <row r="281" spans="2:11" x14ac:dyDescent="0.3">
      <c r="B281" s="198">
        <v>2039</v>
      </c>
      <c r="C281" s="204">
        <f t="shared" si="21"/>
        <v>-1084.3761432008407</v>
      </c>
      <c r="D281" s="204"/>
      <c r="E281" s="204"/>
      <c r="F281" s="204"/>
      <c r="G281" s="204">
        <f t="shared" si="22"/>
        <v>-2168.7522864016814</v>
      </c>
      <c r="H281" s="204"/>
      <c r="I281" s="205">
        <f t="shared" si="23"/>
        <v>-1301.2513718410087</v>
      </c>
      <c r="J281" s="204"/>
      <c r="K281" s="205">
        <f t="shared" si="24"/>
        <v>-4554.3798014435306</v>
      </c>
    </row>
    <row r="282" spans="2:11" x14ac:dyDescent="0.3">
      <c r="B282" s="198">
        <v>2040</v>
      </c>
      <c r="C282" s="204">
        <f t="shared" si="21"/>
        <v>-1186.44515385928</v>
      </c>
      <c r="D282" s="204"/>
      <c r="E282" s="204"/>
      <c r="F282" s="204"/>
      <c r="G282" s="204">
        <f t="shared" si="22"/>
        <v>-2372.8903077185601</v>
      </c>
      <c r="H282" s="204"/>
      <c r="I282" s="205">
        <f t="shared" si="23"/>
        <v>-1423.7341846311358</v>
      </c>
      <c r="J282" s="204"/>
      <c r="K282" s="205">
        <f t="shared" si="24"/>
        <v>-4983.0696462089754</v>
      </c>
    </row>
    <row r="283" spans="2:11" x14ac:dyDescent="0.3">
      <c r="B283" s="198">
        <v>2041</v>
      </c>
      <c r="C283" s="204">
        <f t="shared" si="21"/>
        <v>-1298.7955995386012</v>
      </c>
      <c r="D283" s="204"/>
      <c r="E283" s="204"/>
      <c r="F283" s="204"/>
      <c r="G283" s="204">
        <f t="shared" si="22"/>
        <v>-2597.5911990772024</v>
      </c>
      <c r="H283" s="204"/>
      <c r="I283" s="205">
        <f t="shared" si="23"/>
        <v>-1558.5547194463213</v>
      </c>
      <c r="J283" s="204"/>
      <c r="K283" s="205">
        <f t="shared" si="24"/>
        <v>-5454.9415180621254</v>
      </c>
    </row>
    <row r="284" spans="2:11" x14ac:dyDescent="0.3">
      <c r="B284" s="198">
        <v>2042</v>
      </c>
      <c r="C284" s="204">
        <f>$F$258*C119*(-1)</f>
        <v>-1422.5180451967251</v>
      </c>
      <c r="D284" s="204"/>
      <c r="E284" s="204"/>
      <c r="F284" s="204"/>
      <c r="G284" s="204">
        <f t="shared" si="22"/>
        <v>-2845.0360903934502</v>
      </c>
      <c r="H284" s="204"/>
      <c r="I284" s="205">
        <f t="shared" si="23"/>
        <v>-1707.0216542360699</v>
      </c>
      <c r="J284" s="204"/>
      <c r="K284" s="205">
        <f t="shared" si="24"/>
        <v>-5974.5757898262455</v>
      </c>
    </row>
    <row r="285" spans="2:11" x14ac:dyDescent="0.3">
      <c r="G285" s="178">
        <f t="shared" si="22"/>
        <v>0</v>
      </c>
    </row>
    <row r="288" spans="2:11" ht="25.8" x14ac:dyDescent="0.5">
      <c r="B288" s="161" t="s">
        <v>116</v>
      </c>
      <c r="C288" s="161"/>
    </row>
    <row r="290" spans="2:5" ht="18" x14ac:dyDescent="0.35">
      <c r="B290" s="179" t="s">
        <v>117</v>
      </c>
      <c r="C290" s="179"/>
      <c r="D290" s="180">
        <v>0.03</v>
      </c>
    </row>
    <row r="292" spans="2:5" x14ac:dyDescent="0.3">
      <c r="B292" s="96" t="s">
        <v>22</v>
      </c>
      <c r="C292" s="128" t="s">
        <v>100</v>
      </c>
      <c r="D292" s="129"/>
      <c r="E292" s="130"/>
    </row>
    <row r="293" spans="2:5" x14ac:dyDescent="0.3">
      <c r="B293" s="198">
        <v>2022</v>
      </c>
      <c r="C293" s="204">
        <v>30</v>
      </c>
    </row>
    <row r="294" spans="2:5" x14ac:dyDescent="0.3">
      <c r="B294" s="198">
        <v>2023</v>
      </c>
      <c r="C294" s="206">
        <f>C293*(1+$D$290)</f>
        <v>30.900000000000002</v>
      </c>
    </row>
    <row r="295" spans="2:5" x14ac:dyDescent="0.3">
      <c r="B295" s="198">
        <v>2024</v>
      </c>
      <c r="C295" s="206">
        <f t="shared" ref="C295:C313" si="25">C294*(1+$D$290)</f>
        <v>31.827000000000002</v>
      </c>
    </row>
    <row r="296" spans="2:5" x14ac:dyDescent="0.3">
      <c r="B296" s="198">
        <v>2025</v>
      </c>
      <c r="C296" s="206">
        <f t="shared" si="25"/>
        <v>32.78181</v>
      </c>
    </row>
    <row r="297" spans="2:5" x14ac:dyDescent="0.3">
      <c r="B297" s="198">
        <v>2026</v>
      </c>
      <c r="C297" s="206">
        <f t="shared" si="25"/>
        <v>33.765264299999998</v>
      </c>
    </row>
    <row r="298" spans="2:5" x14ac:dyDescent="0.3">
      <c r="B298" s="198">
        <v>2027</v>
      </c>
      <c r="C298" s="206">
        <f t="shared" si="25"/>
        <v>34.778222229000001</v>
      </c>
    </row>
    <row r="299" spans="2:5" x14ac:dyDescent="0.3">
      <c r="B299" s="198">
        <v>2028</v>
      </c>
      <c r="C299" s="206">
        <f t="shared" si="25"/>
        <v>35.821568895870001</v>
      </c>
    </row>
    <row r="300" spans="2:5" x14ac:dyDescent="0.3">
      <c r="B300" s="198">
        <v>2029</v>
      </c>
      <c r="C300" s="206">
        <f t="shared" si="25"/>
        <v>36.896215962746105</v>
      </c>
    </row>
    <row r="301" spans="2:5" x14ac:dyDescent="0.3">
      <c r="B301" s="198">
        <v>2030</v>
      </c>
      <c r="C301" s="206">
        <f t="shared" si="25"/>
        <v>38.003102441628492</v>
      </c>
    </row>
    <row r="302" spans="2:5" x14ac:dyDescent="0.3">
      <c r="B302" s="198">
        <v>2031</v>
      </c>
      <c r="C302" s="206">
        <f t="shared" si="25"/>
        <v>39.143195514877348</v>
      </c>
    </row>
    <row r="303" spans="2:5" x14ac:dyDescent="0.3">
      <c r="B303" s="198">
        <v>2032</v>
      </c>
      <c r="C303" s="206">
        <f t="shared" si="25"/>
        <v>40.317491380323666</v>
      </c>
    </row>
    <row r="304" spans="2:5" x14ac:dyDescent="0.3">
      <c r="B304" s="198">
        <v>2033</v>
      </c>
      <c r="C304" s="206">
        <f t="shared" si="25"/>
        <v>41.527016121733375</v>
      </c>
    </row>
    <row r="305" spans="2:7" x14ac:dyDescent="0.3">
      <c r="B305" s="198">
        <v>2034</v>
      </c>
      <c r="C305" s="206">
        <f t="shared" si="25"/>
        <v>42.772826605385376</v>
      </c>
    </row>
    <row r="306" spans="2:7" x14ac:dyDescent="0.3">
      <c r="B306" s="198">
        <v>2035</v>
      </c>
      <c r="C306" s="206">
        <f t="shared" si="25"/>
        <v>44.05601140354694</v>
      </c>
    </row>
    <row r="307" spans="2:7" x14ac:dyDescent="0.3">
      <c r="B307" s="198">
        <v>2036</v>
      </c>
      <c r="C307" s="206">
        <f t="shared" si="25"/>
        <v>45.377691745653351</v>
      </c>
    </row>
    <row r="308" spans="2:7" x14ac:dyDescent="0.3">
      <c r="B308" s="198">
        <v>2037</v>
      </c>
      <c r="C308" s="206">
        <f t="shared" si="25"/>
        <v>46.739022498022955</v>
      </c>
    </row>
    <row r="309" spans="2:7" x14ac:dyDescent="0.3">
      <c r="B309" s="198">
        <v>2038</v>
      </c>
      <c r="C309" s="206">
        <f t="shared" si="25"/>
        <v>48.141193172963646</v>
      </c>
    </row>
    <row r="310" spans="2:7" x14ac:dyDescent="0.3">
      <c r="B310" s="198">
        <v>2039</v>
      </c>
      <c r="C310" s="206">
        <f t="shared" si="25"/>
        <v>49.585428968152556</v>
      </c>
    </row>
    <row r="311" spans="2:7" x14ac:dyDescent="0.3">
      <c r="B311" s="198">
        <v>2040</v>
      </c>
      <c r="C311" s="206">
        <f t="shared" si="25"/>
        <v>51.072991837197137</v>
      </c>
    </row>
    <row r="312" spans="2:7" x14ac:dyDescent="0.3">
      <c r="B312" s="198">
        <v>2041</v>
      </c>
      <c r="C312" s="206">
        <f t="shared" si="25"/>
        <v>52.605181592313052</v>
      </c>
    </row>
    <row r="313" spans="2:7" x14ac:dyDescent="0.3">
      <c r="B313" s="198">
        <v>2042</v>
      </c>
      <c r="C313" s="206">
        <f t="shared" si="25"/>
        <v>54.183337040082442</v>
      </c>
    </row>
    <row r="316" spans="2:7" ht="28.8" x14ac:dyDescent="0.55000000000000004">
      <c r="B316" s="181" t="s">
        <v>118</v>
      </c>
      <c r="C316" s="181"/>
      <c r="D316" s="181"/>
      <c r="E316" s="61"/>
      <c r="F316" s="61"/>
      <c r="G316" s="61"/>
    </row>
    <row r="319" spans="2:7" x14ac:dyDescent="0.3">
      <c r="B319" t="s">
        <v>119</v>
      </c>
      <c r="C319" s="180">
        <v>0.1</v>
      </c>
    </row>
    <row r="321" spans="2:16" x14ac:dyDescent="0.3">
      <c r="B321" s="24" t="s">
        <v>22</v>
      </c>
      <c r="C321" s="25" t="s">
        <v>58</v>
      </c>
      <c r="D321" s="25"/>
      <c r="E321" s="25" t="s">
        <v>102</v>
      </c>
      <c r="F321" s="25"/>
      <c r="G321" s="25" t="s">
        <v>105</v>
      </c>
      <c r="H321" s="25"/>
      <c r="I321" s="25"/>
      <c r="J321" s="25" t="s">
        <v>11</v>
      </c>
      <c r="K321" s="25"/>
      <c r="L321" s="25" t="s">
        <v>24</v>
      </c>
      <c r="M321" s="25"/>
      <c r="N321" s="25"/>
      <c r="O321" s="25"/>
      <c r="P321" s="25"/>
    </row>
    <row r="322" spans="2:16" x14ac:dyDescent="0.3">
      <c r="B322" s="198">
        <v>2022</v>
      </c>
      <c r="C322" s="199">
        <v>4994.7840000000006</v>
      </c>
      <c r="D322" s="23"/>
      <c r="E322" s="199">
        <v>-3193.9046400000002</v>
      </c>
      <c r="F322" s="23"/>
      <c r="G322" s="199">
        <v>1800.8793600000004</v>
      </c>
      <c r="H322" s="23"/>
      <c r="I322" s="23"/>
      <c r="J322" s="204">
        <f>G322*$C$319</f>
        <v>180.08793600000004</v>
      </c>
      <c r="K322" s="204"/>
      <c r="L322" s="205">
        <f>G322-J322</f>
        <v>1620.7914240000002</v>
      </c>
    </row>
    <row r="323" spans="2:16" x14ac:dyDescent="0.3">
      <c r="B323" s="198">
        <v>2023</v>
      </c>
      <c r="C323" s="199">
        <v>5523.1249359999993</v>
      </c>
      <c r="D323" s="23"/>
      <c r="E323" s="199">
        <v>-2289.89373656</v>
      </c>
      <c r="F323" s="23"/>
      <c r="G323" s="199">
        <v>3233.2311994399993</v>
      </c>
      <c r="H323" s="23"/>
      <c r="I323" s="23"/>
      <c r="J323" s="204">
        <f t="shared" ref="J323:J342" si="26">G323*$C$319</f>
        <v>323.32311994399993</v>
      </c>
      <c r="K323" s="204"/>
      <c r="L323" s="205">
        <f>G323-J323</f>
        <v>2909.9080794959991</v>
      </c>
    </row>
    <row r="324" spans="2:16" x14ac:dyDescent="0.3">
      <c r="B324" s="198">
        <v>2024</v>
      </c>
      <c r="C324" s="199">
        <v>5992.648466994001</v>
      </c>
      <c r="D324" s="23"/>
      <c r="E324" s="199">
        <v>-2447.81355306874</v>
      </c>
      <c r="F324" s="23"/>
      <c r="G324" s="199">
        <v>3544.8349139252609</v>
      </c>
      <c r="H324" s="23"/>
      <c r="I324" s="23"/>
      <c r="J324" s="204">
        <f t="shared" si="26"/>
        <v>354.4834913925261</v>
      </c>
      <c r="K324" s="204"/>
      <c r="L324" s="205">
        <f t="shared" ref="L324:L342" si="27">G324-J324</f>
        <v>3190.3514225327349</v>
      </c>
    </row>
    <row r="325" spans="2:16" x14ac:dyDescent="0.3">
      <c r="B325" s="198">
        <v>2025</v>
      </c>
      <c r="C325" s="199">
        <v>6505.3697097478635</v>
      </c>
      <c r="D325" s="23"/>
      <c r="E325" s="199">
        <v>-3245.4164477970517</v>
      </c>
      <c r="F325" s="23"/>
      <c r="G325" s="199">
        <v>3259.9532619508118</v>
      </c>
      <c r="H325" s="23"/>
      <c r="I325" s="23"/>
      <c r="J325" s="204">
        <f t="shared" si="26"/>
        <v>325.99532619508119</v>
      </c>
      <c r="K325" s="204"/>
      <c r="L325" s="205">
        <f t="shared" si="27"/>
        <v>2933.9579357557304</v>
      </c>
    </row>
    <row r="326" spans="2:16" x14ac:dyDescent="0.3">
      <c r="B326" s="198">
        <v>2026</v>
      </c>
      <c r="C326" s="199">
        <v>7065.5585578779364</v>
      </c>
      <c r="D326" s="23"/>
      <c r="E326" s="199">
        <v>-2801.5608062918668</v>
      </c>
      <c r="F326" s="23"/>
      <c r="G326" s="199">
        <v>4263.9977515860701</v>
      </c>
      <c r="H326" s="23"/>
      <c r="I326" s="23"/>
      <c r="J326" s="204">
        <f t="shared" si="26"/>
        <v>426.39977515860704</v>
      </c>
      <c r="K326" s="204"/>
      <c r="L326" s="205">
        <f t="shared" si="27"/>
        <v>3837.597976427463</v>
      </c>
    </row>
    <row r="327" spans="2:16" x14ac:dyDescent="0.3">
      <c r="B327" s="198">
        <v>2027</v>
      </c>
      <c r="C327" s="199">
        <v>7677.9315885719116</v>
      </c>
      <c r="D327" s="23"/>
      <c r="E327" s="199">
        <v>-2999.6523234804768</v>
      </c>
      <c r="F327" s="23"/>
      <c r="G327" s="199">
        <v>4678.2792650914344</v>
      </c>
      <c r="H327" s="23"/>
      <c r="I327" s="23"/>
      <c r="J327" s="204">
        <f t="shared" si="26"/>
        <v>467.82792650914348</v>
      </c>
      <c r="K327" s="204"/>
      <c r="L327" s="205">
        <f t="shared" si="27"/>
        <v>4210.4513385822911</v>
      </c>
    </row>
    <row r="328" spans="2:16" x14ac:dyDescent="0.3">
      <c r="B328" s="198">
        <v>2028</v>
      </c>
      <c r="C328" s="199">
        <v>8347.700704610319</v>
      </c>
      <c r="D328" s="23"/>
      <c r="E328" s="199">
        <v>-3213.5847567871415</v>
      </c>
      <c r="F328" s="23"/>
      <c r="G328" s="199">
        <v>5134.1159478231775</v>
      </c>
      <c r="H328" s="23"/>
      <c r="I328" s="23"/>
      <c r="J328" s="204">
        <f t="shared" si="26"/>
        <v>513.41159478231782</v>
      </c>
      <c r="K328" s="204"/>
      <c r="L328" s="205">
        <f t="shared" si="27"/>
        <v>4620.70435304086</v>
      </c>
    </row>
    <row r="329" spans="2:16" x14ac:dyDescent="0.3">
      <c r="B329" s="198">
        <v>2029</v>
      </c>
      <c r="C329" s="199">
        <v>9080.6272141603295</v>
      </c>
      <c r="D329" s="23"/>
      <c r="E329" s="199">
        <v>-3444.7872576115096</v>
      </c>
      <c r="F329" s="23"/>
      <c r="G329" s="199">
        <v>5635.8399565488198</v>
      </c>
      <c r="H329" s="23"/>
      <c r="I329" s="23"/>
      <c r="J329" s="204">
        <f t="shared" si="26"/>
        <v>563.58399565488196</v>
      </c>
      <c r="K329" s="204"/>
      <c r="L329" s="205">
        <f t="shared" si="27"/>
        <v>5072.2559608939382</v>
      </c>
    </row>
    <row r="330" spans="2:16" x14ac:dyDescent="0.3">
      <c r="B330" s="198">
        <v>2030</v>
      </c>
      <c r="C330" s="199">
        <v>9883.0819662360864</v>
      </c>
      <c r="D330" s="23"/>
      <c r="E330" s="199">
        <v>-3694.830891198565</v>
      </c>
      <c r="F330" s="23"/>
      <c r="G330" s="199">
        <v>6188.2510750375213</v>
      </c>
      <c r="H330" s="23"/>
      <c r="I330" s="23"/>
      <c r="J330" s="204">
        <f t="shared" si="26"/>
        <v>618.82510750375218</v>
      </c>
      <c r="K330" s="204"/>
      <c r="L330" s="205">
        <f t="shared" si="27"/>
        <v>5569.4259675337689</v>
      </c>
    </row>
    <row r="331" spans="2:16" x14ac:dyDescent="0.3">
      <c r="B331" s="198">
        <v>2031</v>
      </c>
      <c r="C331" s="199">
        <v>10762.112230625708</v>
      </c>
      <c r="D331" s="23"/>
      <c r="E331" s="199">
        <v>-3965.4436703036681</v>
      </c>
      <c r="F331" s="23"/>
      <c r="G331" s="199">
        <v>6796.6685603220394</v>
      </c>
      <c r="H331" s="23"/>
      <c r="I331" s="23"/>
      <c r="J331" s="204">
        <f t="shared" si="26"/>
        <v>679.66685603220401</v>
      </c>
      <c r="K331" s="204"/>
      <c r="L331" s="205">
        <f t="shared" si="27"/>
        <v>6117.0017042898353</v>
      </c>
    </row>
    <row r="332" spans="2:16" x14ac:dyDescent="0.3">
      <c r="B332" s="198">
        <v>2032</v>
      </c>
      <c r="C332" s="199">
        <v>11725.516090175448</v>
      </c>
      <c r="D332" s="23"/>
      <c r="E332" s="199">
        <v>-4954.8517402101133</v>
      </c>
      <c r="F332" s="23"/>
      <c r="G332" s="199">
        <v>6770.6643499653346</v>
      </c>
      <c r="H332" s="23"/>
      <c r="I332" s="23"/>
      <c r="J332" s="204">
        <f t="shared" si="26"/>
        <v>677.06643499653353</v>
      </c>
      <c r="K332" s="204"/>
      <c r="L332" s="205">
        <f t="shared" si="27"/>
        <v>6093.597914968801</v>
      </c>
    </row>
    <row r="333" spans="2:16" x14ac:dyDescent="0.3">
      <c r="B333" s="198">
        <v>2033</v>
      </c>
      <c r="C333" s="199">
        <v>12781.925201544514</v>
      </c>
      <c r="D333" s="23"/>
      <c r="E333" s="199">
        <v>-4576.1754366432442</v>
      </c>
      <c r="F333" s="23"/>
      <c r="G333" s="199">
        <v>8205.7497649012694</v>
      </c>
      <c r="H333" s="23"/>
      <c r="I333" s="23"/>
      <c r="J333" s="204">
        <f t="shared" si="26"/>
        <v>820.57497649012703</v>
      </c>
      <c r="K333" s="204"/>
      <c r="L333" s="205">
        <f t="shared" si="27"/>
        <v>7385.1747884111428</v>
      </c>
    </row>
    <row r="334" spans="2:16" x14ac:dyDescent="0.3">
      <c r="B334" s="198">
        <v>2034</v>
      </c>
      <c r="C334" s="199">
        <v>13940.896878957417</v>
      </c>
      <c r="D334" s="23"/>
      <c r="E334" s="199">
        <v>-4920.6948198505534</v>
      </c>
      <c r="F334" s="23"/>
      <c r="G334" s="199">
        <v>9020.2020591068649</v>
      </c>
      <c r="H334" s="23"/>
      <c r="I334" s="23"/>
      <c r="J334" s="204">
        <f t="shared" si="26"/>
        <v>902.02020591068651</v>
      </c>
      <c r="K334" s="204"/>
      <c r="L334" s="205">
        <f t="shared" si="27"/>
        <v>8118.1818531961781</v>
      </c>
    </row>
    <row r="335" spans="2:16" x14ac:dyDescent="0.3">
      <c r="B335" s="198">
        <v>2035</v>
      </c>
      <c r="C335" s="199">
        <v>15213.01656526588</v>
      </c>
      <c r="D335" s="23"/>
      <c r="E335" s="199">
        <v>-5294.6275910243548</v>
      </c>
      <c r="F335" s="23"/>
      <c r="G335" s="199">
        <v>9918.3889742415249</v>
      </c>
      <c r="H335" s="23"/>
      <c r="I335" s="23"/>
      <c r="J335" s="204">
        <f t="shared" si="26"/>
        <v>991.83889742415249</v>
      </c>
      <c r="K335" s="204"/>
      <c r="L335" s="205">
        <f t="shared" si="27"/>
        <v>8926.5500768173733</v>
      </c>
    </row>
    <row r="336" spans="2:16" x14ac:dyDescent="0.3">
      <c r="B336" s="198">
        <v>2036</v>
      </c>
      <c r="C336" s="199">
        <v>16610.011877106655</v>
      </c>
      <c r="D336" s="23"/>
      <c r="E336" s="199">
        <v>-5700.7769747837019</v>
      </c>
      <c r="F336" s="23"/>
      <c r="G336" s="199">
        <v>10909.234902322954</v>
      </c>
      <c r="H336" s="23"/>
      <c r="I336" s="23"/>
      <c r="J336" s="204">
        <f t="shared" si="26"/>
        <v>1090.9234902322955</v>
      </c>
      <c r="K336" s="204"/>
      <c r="L336" s="205">
        <f t="shared" si="27"/>
        <v>9818.3114120906594</v>
      </c>
    </row>
    <row r="337" spans="2:12" x14ac:dyDescent="0.3">
      <c r="B337" s="198">
        <v>2037</v>
      </c>
      <c r="C337" s="199">
        <v>18144.879547576482</v>
      </c>
      <c r="D337" s="23"/>
      <c r="E337" s="199">
        <v>-6892.3747001111296</v>
      </c>
      <c r="F337" s="23"/>
      <c r="G337" s="199">
        <v>11252.504847465352</v>
      </c>
      <c r="H337" s="23"/>
      <c r="I337" s="23"/>
      <c r="J337" s="204">
        <f t="shared" si="26"/>
        <v>1125.2504847465352</v>
      </c>
      <c r="K337" s="204"/>
      <c r="L337" s="205">
        <f t="shared" si="27"/>
        <v>10127.254362718817</v>
      </c>
    </row>
    <row r="338" spans="2:12" x14ac:dyDescent="0.3">
      <c r="B338" s="198">
        <v>2038</v>
      </c>
      <c r="C338" s="199">
        <v>19832.026742282535</v>
      </c>
      <c r="D338" s="23"/>
      <c r="E338" s="199">
        <v>-6622.4161855519433</v>
      </c>
      <c r="F338" s="23"/>
      <c r="G338" s="199">
        <v>13209.610556730591</v>
      </c>
      <c r="H338" s="23"/>
      <c r="I338" s="23"/>
      <c r="J338" s="204">
        <f t="shared" si="26"/>
        <v>1320.9610556730593</v>
      </c>
      <c r="K338" s="204"/>
      <c r="L338" s="205">
        <f t="shared" si="27"/>
        <v>11888.649501057533</v>
      </c>
    </row>
    <row r="339" spans="2:12" x14ac:dyDescent="0.3">
      <c r="B339" s="198">
        <v>2039</v>
      </c>
      <c r="C339" s="199">
        <v>21687.428394698669</v>
      </c>
      <c r="D339" s="23"/>
      <c r="E339" s="199">
        <v>-7145.0878308791343</v>
      </c>
      <c r="F339" s="23"/>
      <c r="G339" s="199">
        <v>14542.340563819535</v>
      </c>
      <c r="H339" s="23"/>
      <c r="I339" s="23"/>
      <c r="J339" s="204">
        <f t="shared" si="26"/>
        <v>1454.2340563819535</v>
      </c>
      <c r="K339" s="204"/>
      <c r="L339" s="205">
        <f t="shared" si="27"/>
        <v>13088.10650743758</v>
      </c>
    </row>
    <row r="340" spans="2:12" x14ac:dyDescent="0.3">
      <c r="B340" s="198">
        <v>2040</v>
      </c>
      <c r="C340" s="199">
        <v>23728.802396509789</v>
      </c>
      <c r="D340" s="23"/>
      <c r="E340" s="199">
        <v>-8498.8177953076593</v>
      </c>
      <c r="F340" s="23"/>
      <c r="G340" s="199">
        <v>15229.98460120213</v>
      </c>
      <c r="H340" s="23"/>
      <c r="I340" s="23"/>
      <c r="J340" s="204">
        <f t="shared" si="26"/>
        <v>1522.9984601202132</v>
      </c>
      <c r="K340" s="204"/>
      <c r="L340" s="205">
        <f t="shared" si="27"/>
        <v>13706.986141081918</v>
      </c>
    </row>
    <row r="341" spans="2:12" x14ac:dyDescent="0.3">
      <c r="B341" s="198">
        <v>2041</v>
      </c>
      <c r="C341" s="199">
        <v>25975.804690341778</v>
      </c>
      <c r="D341" s="23"/>
      <c r="E341" s="199">
        <v>-8334.993435503955</v>
      </c>
      <c r="F341" s="23"/>
      <c r="G341" s="199">
        <v>17640.811254837823</v>
      </c>
      <c r="H341" s="23"/>
      <c r="I341" s="23"/>
      <c r="J341" s="204">
        <f t="shared" si="26"/>
        <v>1764.0811254837824</v>
      </c>
      <c r="K341" s="204"/>
      <c r="L341" s="205">
        <f t="shared" si="27"/>
        <v>15876.73012935404</v>
      </c>
    </row>
    <row r="342" spans="2:12" x14ac:dyDescent="0.3">
      <c r="B342" s="198">
        <v>2042</v>
      </c>
      <c r="C342" s="199">
        <v>28450.246548500967</v>
      </c>
      <c r="D342" s="23"/>
      <c r="E342" s="199">
        <v>-3845.4750987103534</v>
      </c>
      <c r="F342" s="23"/>
      <c r="G342" s="199">
        <v>24604.771449790613</v>
      </c>
      <c r="H342" s="23"/>
      <c r="I342" s="23"/>
      <c r="J342" s="204">
        <f t="shared" si="26"/>
        <v>2460.4771449790614</v>
      </c>
      <c r="K342" s="204"/>
      <c r="L342" s="205">
        <f t="shared" si="27"/>
        <v>22144.294304811552</v>
      </c>
    </row>
    <row r="347" spans="2:12" ht="29.4" x14ac:dyDescent="0.45">
      <c r="C347" s="182" t="s">
        <v>0</v>
      </c>
      <c r="D347" s="182"/>
      <c r="E347" s="182"/>
      <c r="F347" s="61"/>
      <c r="G347" s="61"/>
    </row>
    <row r="350" spans="2:12" ht="15.6" x14ac:dyDescent="0.3">
      <c r="C350" s="184" t="s">
        <v>2</v>
      </c>
      <c r="D350" s="184"/>
      <c r="E350" s="184"/>
      <c r="F350" s="184"/>
      <c r="G350" s="184"/>
      <c r="H350" s="144">
        <v>0.11</v>
      </c>
    </row>
    <row r="351" spans="2:12" ht="15.6" x14ac:dyDescent="0.3">
      <c r="C351" s="184" t="s">
        <v>120</v>
      </c>
      <c r="D351" s="184"/>
      <c r="E351" s="184"/>
      <c r="F351" s="184"/>
      <c r="G351" s="184"/>
      <c r="H351" s="185">
        <v>5454.9189849717732</v>
      </c>
    </row>
    <row r="352" spans="2:12" ht="15.6" x14ac:dyDescent="0.3">
      <c r="C352" s="184" t="s">
        <v>121</v>
      </c>
      <c r="D352" s="184"/>
      <c r="E352" s="184"/>
      <c r="F352" s="184"/>
      <c r="G352" s="184"/>
      <c r="H352" s="185">
        <v>6054.9600733186689</v>
      </c>
    </row>
    <row r="353" spans="3:8" ht="15.6" x14ac:dyDescent="0.3">
      <c r="C353" s="184" t="s">
        <v>122</v>
      </c>
      <c r="D353" s="184"/>
      <c r="E353" s="184"/>
      <c r="F353" s="184"/>
      <c r="G353" s="184"/>
      <c r="H353" s="183">
        <v>200</v>
      </c>
    </row>
    <row r="354" spans="3:8" ht="15.6" x14ac:dyDescent="0.3">
      <c r="C354" s="184" t="s">
        <v>123</v>
      </c>
      <c r="D354" s="184"/>
      <c r="E354" s="184"/>
      <c r="F354" s="184"/>
      <c r="G354" s="184"/>
      <c r="H354" s="183">
        <v>4040.5650196501601</v>
      </c>
    </row>
    <row r="355" spans="3:8" ht="15.6" x14ac:dyDescent="0.3">
      <c r="C355" s="184"/>
      <c r="D355" s="184"/>
      <c r="E355" s="184"/>
      <c r="F355" s="184"/>
      <c r="G355" s="184"/>
      <c r="H355" s="184"/>
    </row>
    <row r="356" spans="3:8" ht="15.6" x14ac:dyDescent="0.3">
      <c r="C356" s="184" t="s">
        <v>7</v>
      </c>
      <c r="D356" s="184"/>
      <c r="E356" s="184"/>
      <c r="F356" s="184"/>
      <c r="G356" s="184"/>
      <c r="H356" s="184">
        <v>10295.52509296883</v>
      </c>
    </row>
    <row r="357" spans="3:8" ht="15.6" x14ac:dyDescent="0.3">
      <c r="C357" s="184" t="s">
        <v>124</v>
      </c>
      <c r="D357" s="184"/>
      <c r="E357" s="184"/>
      <c r="F357" s="184"/>
      <c r="G357" s="184"/>
      <c r="H357" s="186">
        <v>28450.246548500967</v>
      </c>
    </row>
    <row r="358" spans="3:8" ht="15.6" x14ac:dyDescent="0.3">
      <c r="C358" s="184" t="s">
        <v>125</v>
      </c>
      <c r="D358" s="184"/>
      <c r="E358" s="184"/>
      <c r="F358" s="184"/>
      <c r="G358" s="184"/>
      <c r="H358" s="186">
        <v>-3845.4750987103534</v>
      </c>
    </row>
    <row r="359" spans="3:8" ht="15.6" x14ac:dyDescent="0.3">
      <c r="C359" s="184" t="s">
        <v>10</v>
      </c>
      <c r="D359" s="184"/>
      <c r="E359" s="184"/>
      <c r="F359" s="184"/>
      <c r="G359" s="184"/>
      <c r="H359" s="184">
        <v>34900.296542759446</v>
      </c>
    </row>
    <row r="360" spans="3:8" ht="15.6" x14ac:dyDescent="0.3">
      <c r="C360" s="184" t="s">
        <v>11</v>
      </c>
      <c r="D360" s="184"/>
      <c r="E360" s="184"/>
      <c r="F360" s="184"/>
      <c r="G360" s="184"/>
      <c r="H360" s="184">
        <v>3490.0296542759447</v>
      </c>
    </row>
    <row r="361" spans="3:8" ht="15.6" x14ac:dyDescent="0.3">
      <c r="C361" s="184" t="s">
        <v>12</v>
      </c>
      <c r="D361" s="184"/>
      <c r="E361" s="184"/>
      <c r="F361" s="184"/>
      <c r="G361" s="184"/>
      <c r="H361" s="184">
        <v>31410.2668884835</v>
      </c>
    </row>
    <row r="364" spans="3:8" ht="22.2" x14ac:dyDescent="0.35">
      <c r="C364" s="187" t="s">
        <v>126</v>
      </c>
    </row>
    <row r="366" spans="3:8" ht="17.399999999999999" x14ac:dyDescent="0.3">
      <c r="C366" s="10" t="s">
        <v>14</v>
      </c>
      <c r="D366" s="10"/>
      <c r="E366" s="10"/>
      <c r="F366" s="10"/>
      <c r="G366" s="9">
        <v>-150</v>
      </c>
    </row>
    <row r="367" spans="3:8" ht="17.399999999999999" x14ac:dyDescent="0.3">
      <c r="C367" s="10" t="s">
        <v>15</v>
      </c>
      <c r="D367" s="10"/>
      <c r="E367" s="10"/>
      <c r="F367" s="10"/>
      <c r="G367" s="9">
        <v>-1000</v>
      </c>
    </row>
    <row r="368" spans="3:8" ht="17.399999999999999" x14ac:dyDescent="0.3">
      <c r="C368" s="10" t="s">
        <v>16</v>
      </c>
      <c r="D368" s="10"/>
      <c r="E368" s="10"/>
      <c r="F368" s="10"/>
      <c r="G368" s="9">
        <v>-525</v>
      </c>
    </row>
    <row r="369" spans="3:13" ht="17.399999999999999" x14ac:dyDescent="0.3">
      <c r="C369" s="10" t="s">
        <v>17</v>
      </c>
      <c r="D369" s="10"/>
      <c r="E369" s="10"/>
      <c r="F369" s="10"/>
      <c r="G369" s="9">
        <v>-500</v>
      </c>
    </row>
    <row r="370" spans="3:13" ht="17.399999999999999" x14ac:dyDescent="0.3">
      <c r="C370" s="10" t="s">
        <v>18</v>
      </c>
      <c r="D370" s="10"/>
      <c r="E370" s="10"/>
      <c r="F370" s="10"/>
      <c r="G370" s="15">
        <v>-1048.9046400000002</v>
      </c>
    </row>
    <row r="371" spans="3:13" ht="17.399999999999999" x14ac:dyDescent="0.3">
      <c r="C371" s="10" t="s">
        <v>127</v>
      </c>
      <c r="D371" s="10"/>
      <c r="E371" s="10"/>
      <c r="F371" s="10"/>
      <c r="G371" s="9">
        <v>30</v>
      </c>
    </row>
    <row r="372" spans="3:13" ht="17.399999999999999" x14ac:dyDescent="0.3">
      <c r="C372" s="10" t="s">
        <v>20</v>
      </c>
      <c r="D372" s="10"/>
      <c r="E372" s="10"/>
      <c r="F372" s="10"/>
      <c r="G372" s="15">
        <v>-3193.9046400000002</v>
      </c>
    </row>
    <row r="373" spans="3:13" ht="17.399999999999999" x14ac:dyDescent="0.3">
      <c r="C373" s="10"/>
      <c r="D373" s="10"/>
      <c r="E373" s="10"/>
      <c r="F373" s="10"/>
      <c r="G373" s="10"/>
    </row>
    <row r="374" spans="3:13" ht="17.399999999999999" x14ac:dyDescent="0.3">
      <c r="C374" s="10" t="s">
        <v>128</v>
      </c>
      <c r="G374" s="10">
        <v>0.9009009009009008</v>
      </c>
    </row>
    <row r="376" spans="3:13" ht="18" x14ac:dyDescent="0.35">
      <c r="C376" s="146" t="s">
        <v>22</v>
      </c>
      <c r="D376" s="146" t="s">
        <v>23</v>
      </c>
      <c r="E376" s="149" t="s">
        <v>24</v>
      </c>
      <c r="F376" s="149"/>
      <c r="G376" s="149"/>
      <c r="H376" s="149"/>
      <c r="I376" s="149" t="s">
        <v>128</v>
      </c>
      <c r="J376" s="149"/>
      <c r="K376" s="149" t="s">
        <v>129</v>
      </c>
      <c r="L376" s="149"/>
      <c r="M376" s="149"/>
    </row>
    <row r="377" spans="3:13" x14ac:dyDescent="0.3">
      <c r="C377" s="198">
        <v>2022</v>
      </c>
      <c r="D377" s="198">
        <v>0</v>
      </c>
      <c r="E377" s="199">
        <v>-3193.9046400000002</v>
      </c>
      <c r="F377" s="23"/>
      <c r="G377" s="23"/>
      <c r="H377" s="23"/>
      <c r="I377" s="203">
        <v>1</v>
      </c>
      <c r="J377" s="204"/>
      <c r="K377" s="204">
        <f>E377*I377</f>
        <v>-3193.9046400000002</v>
      </c>
    </row>
    <row r="378" spans="3:13" x14ac:dyDescent="0.3">
      <c r="C378" s="198">
        <v>2023</v>
      </c>
      <c r="D378" s="198">
        <v>1</v>
      </c>
      <c r="E378" s="23">
        <v>2909.9080794959991</v>
      </c>
      <c r="F378" s="23"/>
      <c r="G378" s="23"/>
      <c r="H378" s="23"/>
      <c r="I378" s="23">
        <v>0.9009009009009008</v>
      </c>
      <c r="J378" s="23"/>
      <c r="K378" s="204">
        <f t="shared" ref="K378:K397" si="28">E378*I378</f>
        <v>2621.5388103567557</v>
      </c>
    </row>
    <row r="379" spans="3:13" x14ac:dyDescent="0.3">
      <c r="C379" s="198">
        <v>2024</v>
      </c>
      <c r="D379" s="198">
        <v>2</v>
      </c>
      <c r="E379" s="23">
        <v>3190.3514225327349</v>
      </c>
      <c r="F379" s="23"/>
      <c r="G379" s="23"/>
      <c r="H379" s="23"/>
      <c r="I379" s="23">
        <v>0.8116224332440547</v>
      </c>
      <c r="J379" s="23"/>
      <c r="K379" s="204">
        <f t="shared" si="28"/>
        <v>2589.3607844596495</v>
      </c>
    </row>
    <row r="380" spans="3:13" x14ac:dyDescent="0.3">
      <c r="C380" s="198">
        <v>2025</v>
      </c>
      <c r="D380" s="198">
        <v>3</v>
      </c>
      <c r="E380" s="23">
        <v>2933.9579357557304</v>
      </c>
      <c r="F380" s="23"/>
      <c r="G380" s="23"/>
      <c r="H380" s="23"/>
      <c r="I380" s="23">
        <v>0.73119138130095007</v>
      </c>
      <c r="J380" s="23"/>
      <c r="K380" s="204">
        <f t="shared" si="28"/>
        <v>2145.2847557241166</v>
      </c>
    </row>
    <row r="381" spans="3:13" x14ac:dyDescent="0.3">
      <c r="C381" s="198">
        <v>2026</v>
      </c>
      <c r="D381" s="198">
        <v>4</v>
      </c>
      <c r="E381" s="23">
        <v>3837.597976427463</v>
      </c>
      <c r="F381" s="23"/>
      <c r="G381" s="23"/>
      <c r="H381" s="23"/>
      <c r="I381" s="23">
        <v>0.65873097414500004</v>
      </c>
      <c r="J381" s="23"/>
      <c r="K381" s="204">
        <f t="shared" si="28"/>
        <v>2527.9446533889436</v>
      </c>
    </row>
    <row r="382" spans="3:13" x14ac:dyDescent="0.3">
      <c r="C382" s="198">
        <v>2027</v>
      </c>
      <c r="D382" s="198">
        <v>5</v>
      </c>
      <c r="E382" s="23">
        <v>4210.4513385822911</v>
      </c>
      <c r="F382" s="23"/>
      <c r="G382" s="23"/>
      <c r="H382" s="23"/>
      <c r="I382" s="23">
        <v>0.59345132805855849</v>
      </c>
      <c r="J382" s="23"/>
      <c r="K382" s="204">
        <f t="shared" si="28"/>
        <v>2498.6979386075959</v>
      </c>
    </row>
    <row r="383" spans="3:13" x14ac:dyDescent="0.3">
      <c r="C383" s="198">
        <v>2028</v>
      </c>
      <c r="D383" s="198">
        <v>6</v>
      </c>
      <c r="E383" s="23">
        <v>4620.70435304086</v>
      </c>
      <c r="F383" s="23"/>
      <c r="G383" s="23"/>
      <c r="H383" s="23"/>
      <c r="I383" s="23">
        <v>0.53464083608879143</v>
      </c>
      <c r="J383" s="23"/>
      <c r="K383" s="204">
        <f t="shared" si="28"/>
        <v>2470.4172386288833</v>
      </c>
    </row>
    <row r="384" spans="3:13" x14ac:dyDescent="0.3">
      <c r="C384" s="198">
        <v>2029</v>
      </c>
      <c r="D384" s="198">
        <v>7</v>
      </c>
      <c r="E384" s="23">
        <v>5072.2559608939382</v>
      </c>
      <c r="F384" s="23"/>
      <c r="G384" s="23"/>
      <c r="H384" s="23"/>
      <c r="I384" s="23">
        <v>0.48165841089080302</v>
      </c>
      <c r="J384" s="23"/>
      <c r="K384" s="204">
        <f t="shared" si="28"/>
        <v>2443.0947457555776</v>
      </c>
    </row>
    <row r="385" spans="3:11" x14ac:dyDescent="0.3">
      <c r="C385" s="198">
        <v>2030</v>
      </c>
      <c r="D385" s="198">
        <v>8</v>
      </c>
      <c r="E385" s="23">
        <v>5569.4259675337689</v>
      </c>
      <c r="F385" s="23"/>
      <c r="G385" s="23"/>
      <c r="H385" s="23"/>
      <c r="I385" s="23">
        <v>0.43392649629802071</v>
      </c>
      <c r="J385" s="23"/>
      <c r="K385" s="204">
        <f t="shared" si="28"/>
        <v>2416.7214964831423</v>
      </c>
    </row>
    <row r="386" spans="3:11" x14ac:dyDescent="0.3">
      <c r="C386" s="198">
        <v>2031</v>
      </c>
      <c r="D386" s="198">
        <v>9</v>
      </c>
      <c r="E386" s="23">
        <v>6117.0017042898353</v>
      </c>
      <c r="F386" s="23"/>
      <c r="G386" s="23"/>
      <c r="H386" s="23"/>
      <c r="I386" s="23">
        <v>0.39092477143965826</v>
      </c>
      <c r="J386" s="23"/>
      <c r="K386" s="204">
        <f t="shared" si="28"/>
        <v>2391.287493145504</v>
      </c>
    </row>
    <row r="387" spans="3:11" x14ac:dyDescent="0.3">
      <c r="C387" s="198">
        <v>2032</v>
      </c>
      <c r="D387" s="198">
        <v>10</v>
      </c>
      <c r="E387" s="23">
        <v>6093.597914968801</v>
      </c>
      <c r="F387" s="23"/>
      <c r="G387" s="23"/>
      <c r="H387" s="23"/>
      <c r="I387" s="23">
        <v>0.35218447877446685</v>
      </c>
      <c r="J387" s="23"/>
      <c r="K387" s="204">
        <f t="shared" si="28"/>
        <v>2146.0706055444653</v>
      </c>
    </row>
    <row r="388" spans="3:11" x14ac:dyDescent="0.3">
      <c r="C388" s="198">
        <v>2033</v>
      </c>
      <c r="D388" s="198">
        <v>11</v>
      </c>
      <c r="E388" s="23">
        <v>7385.1747884111428</v>
      </c>
      <c r="F388" s="23"/>
      <c r="G388" s="23"/>
      <c r="H388" s="23"/>
      <c r="I388" s="23">
        <v>0.31728331421123135</v>
      </c>
      <c r="J388" s="23"/>
      <c r="K388" s="204">
        <f t="shared" si="28"/>
        <v>2343.1927328963166</v>
      </c>
    </row>
    <row r="389" spans="3:11" x14ac:dyDescent="0.3">
      <c r="C389" s="198">
        <v>2034</v>
      </c>
      <c r="D389" s="198">
        <v>12</v>
      </c>
      <c r="E389" s="23">
        <v>8118.1818531961781</v>
      </c>
      <c r="F389" s="23"/>
      <c r="G389" s="23"/>
      <c r="H389" s="23"/>
      <c r="I389" s="23">
        <v>0.28584082361372193</v>
      </c>
      <c r="J389" s="23"/>
      <c r="K389" s="204">
        <f t="shared" si="28"/>
        <v>2320.5077871635667</v>
      </c>
    </row>
    <row r="390" spans="3:11" x14ac:dyDescent="0.3">
      <c r="C390" s="198">
        <v>2035</v>
      </c>
      <c r="D390" s="198">
        <v>13</v>
      </c>
      <c r="E390" s="23">
        <v>8926.5500768173733</v>
      </c>
      <c r="F390" s="23"/>
      <c r="G390" s="23"/>
      <c r="H390" s="23"/>
      <c r="I390" s="23">
        <v>0.25751425550785756</v>
      </c>
      <c r="J390" s="23"/>
      <c r="K390" s="204">
        <f t="shared" si="28"/>
        <v>2298.7138972852345</v>
      </c>
    </row>
    <row r="391" spans="3:11" x14ac:dyDescent="0.3">
      <c r="C391" s="198">
        <v>2036</v>
      </c>
      <c r="D391" s="198">
        <v>14</v>
      </c>
      <c r="E391" s="23">
        <v>9818.3114120906594</v>
      </c>
      <c r="F391" s="23"/>
      <c r="G391" s="23"/>
      <c r="H391" s="23"/>
      <c r="I391" s="23">
        <v>0.23199482478185365</v>
      </c>
      <c r="J391" s="23"/>
      <c r="K391" s="204">
        <f t="shared" si="28"/>
        <v>2277.7974357016465</v>
      </c>
    </row>
    <row r="392" spans="3:11" x14ac:dyDescent="0.3">
      <c r="C392" s="198">
        <v>2037</v>
      </c>
      <c r="D392" s="198">
        <v>15</v>
      </c>
      <c r="E392" s="23">
        <v>10127.254362718817</v>
      </c>
      <c r="F392" s="23"/>
      <c r="G392" s="23"/>
      <c r="H392" s="23"/>
      <c r="I392" s="23">
        <v>0.20900434665031858</v>
      </c>
      <c r="J392" s="23"/>
      <c r="K392" s="204">
        <f t="shared" si="28"/>
        <v>2116.6401814416349</v>
      </c>
    </row>
    <row r="393" spans="3:11" x14ac:dyDescent="0.3">
      <c r="C393" s="198">
        <v>2038</v>
      </c>
      <c r="D393" s="198">
        <v>16</v>
      </c>
      <c r="E393" s="23">
        <v>11888.649501057533</v>
      </c>
      <c r="F393" s="23"/>
      <c r="G393" s="23"/>
      <c r="H393" s="23"/>
      <c r="I393" s="23">
        <v>0.18829220418947618</v>
      </c>
      <c r="J393" s="23"/>
      <c r="K393" s="204">
        <f t="shared" si="28"/>
        <v>2238.5400193902392</v>
      </c>
    </row>
    <row r="394" spans="3:11" x14ac:dyDescent="0.3">
      <c r="C394" s="198">
        <v>2039</v>
      </c>
      <c r="D394" s="198">
        <v>17</v>
      </c>
      <c r="E394" s="23">
        <v>13088.10650743758</v>
      </c>
      <c r="F394" s="23"/>
      <c r="G394" s="23"/>
      <c r="H394" s="23"/>
      <c r="I394" s="23">
        <v>0.16963261638691546</v>
      </c>
      <c r="J394" s="23"/>
      <c r="K394" s="204">
        <f t="shared" si="28"/>
        <v>2220.1697504072508</v>
      </c>
    </row>
    <row r="395" spans="3:11" x14ac:dyDescent="0.3">
      <c r="C395" s="198">
        <v>2040</v>
      </c>
      <c r="D395" s="198">
        <v>18</v>
      </c>
      <c r="E395" s="23">
        <v>13706.986141081918</v>
      </c>
      <c r="F395" s="23"/>
      <c r="G395" s="23"/>
      <c r="H395" s="23"/>
      <c r="I395" s="23">
        <v>0.15282217692514904</v>
      </c>
      <c r="J395" s="23"/>
      <c r="K395" s="204">
        <f t="shared" si="28"/>
        <v>2094.7314611629868</v>
      </c>
    </row>
    <row r="396" spans="3:11" x14ac:dyDescent="0.3">
      <c r="C396" s="198">
        <v>2041</v>
      </c>
      <c r="D396" s="198">
        <v>19</v>
      </c>
      <c r="E396" s="23">
        <v>15876.73012935404</v>
      </c>
      <c r="F396" s="23"/>
      <c r="G396" s="23"/>
      <c r="H396" s="23"/>
      <c r="I396" s="23">
        <v>0.13767763686950363</v>
      </c>
      <c r="J396" s="23"/>
      <c r="K396" s="204">
        <f t="shared" si="28"/>
        <v>2185.8706854243128</v>
      </c>
    </row>
    <row r="397" spans="3:11" x14ac:dyDescent="0.3">
      <c r="C397" s="198">
        <v>2042</v>
      </c>
      <c r="D397" s="198">
        <v>20</v>
      </c>
      <c r="E397" s="23">
        <v>31410.2668884835</v>
      </c>
      <c r="F397" s="23"/>
      <c r="G397" s="23"/>
      <c r="H397" s="23"/>
      <c r="I397" s="23">
        <v>0.1240339070896429</v>
      </c>
      <c r="J397" s="23"/>
      <c r="K397" s="204">
        <f t="shared" si="28"/>
        <v>3895.9381249070493</v>
      </c>
    </row>
    <row r="400" spans="3:11" ht="25.8" x14ac:dyDescent="0.5">
      <c r="D400" s="190" t="s">
        <v>27</v>
      </c>
      <c r="E400" s="190"/>
      <c r="F400" s="190"/>
      <c r="G400" s="61"/>
      <c r="I400" s="191">
        <v>45048.61595787487</v>
      </c>
      <c r="J400" s="191"/>
      <c r="K400" s="191"/>
    </row>
    <row r="404" spans="2:12" ht="33.6" x14ac:dyDescent="0.65">
      <c r="C404" s="192" t="s">
        <v>28</v>
      </c>
    </row>
    <row r="406" spans="2:12" ht="15.6" x14ac:dyDescent="0.3">
      <c r="B406" s="193" t="s">
        <v>130</v>
      </c>
      <c r="C406" s="193"/>
      <c r="D406" s="193"/>
    </row>
    <row r="407" spans="2:12" ht="15.6" x14ac:dyDescent="0.3">
      <c r="B407" s="193"/>
      <c r="C407" s="193"/>
      <c r="D407" s="193"/>
    </row>
    <row r="408" spans="2:12" ht="15.6" x14ac:dyDescent="0.3">
      <c r="B408" s="193" t="s">
        <v>28</v>
      </c>
      <c r="C408" s="193"/>
      <c r="D408" s="194">
        <v>0.98752937793535778</v>
      </c>
    </row>
    <row r="409" spans="2:12" ht="15.6" x14ac:dyDescent="0.3">
      <c r="B409" s="193" t="s">
        <v>30</v>
      </c>
      <c r="C409" s="193"/>
      <c r="D409" s="195">
        <v>0.50313721704018199</v>
      </c>
    </row>
    <row r="410" spans="2:12" ht="15.6" x14ac:dyDescent="0.3">
      <c r="B410" s="193" t="s">
        <v>31</v>
      </c>
      <c r="C410" s="193"/>
      <c r="D410" s="196">
        <v>5.0508140725380457E-10</v>
      </c>
    </row>
    <row r="414" spans="2:12" x14ac:dyDescent="0.3">
      <c r="B414" s="188" t="s">
        <v>22</v>
      </c>
      <c r="C414" s="188" t="s">
        <v>23</v>
      </c>
      <c r="D414" s="189" t="s">
        <v>24</v>
      </c>
      <c r="E414" s="189"/>
      <c r="F414" s="189"/>
      <c r="G414" s="189"/>
      <c r="H414" s="189" t="s">
        <v>128</v>
      </c>
      <c r="I414" s="189"/>
      <c r="J414" s="189" t="s">
        <v>129</v>
      </c>
      <c r="K414" s="189"/>
      <c r="L414" s="189"/>
    </row>
    <row r="415" spans="2:12" x14ac:dyDescent="0.3">
      <c r="B415" s="198">
        <v>2022</v>
      </c>
      <c r="C415" s="198">
        <v>0</v>
      </c>
      <c r="D415" s="199">
        <v>-3193.9046400000002</v>
      </c>
      <c r="E415" s="23"/>
      <c r="F415" s="23"/>
      <c r="G415" s="23"/>
      <c r="H415" s="200" t="s">
        <v>131</v>
      </c>
      <c r="I415" s="200">
        <v>1</v>
      </c>
      <c r="J415" s="23">
        <v>-3193.9046400000002</v>
      </c>
      <c r="K415" s="23"/>
      <c r="L415" s="23"/>
    </row>
    <row r="416" spans="2:12" x14ac:dyDescent="0.3">
      <c r="B416" s="198">
        <v>2023</v>
      </c>
      <c r="C416" s="198">
        <v>1</v>
      </c>
      <c r="D416" s="23">
        <v>2909.9080794959991</v>
      </c>
      <c r="E416" s="23"/>
      <c r="F416" s="23"/>
      <c r="G416" s="23"/>
      <c r="H416" s="201"/>
      <c r="I416" s="198">
        <v>0.50313721704018199</v>
      </c>
      <c r="J416" s="23">
        <v>1464.0830529603577</v>
      </c>
      <c r="K416" s="23"/>
      <c r="L416" s="23"/>
    </row>
    <row r="417" spans="2:12" x14ac:dyDescent="0.3">
      <c r="B417" s="198">
        <v>2024</v>
      </c>
      <c r="C417" s="198">
        <v>2</v>
      </c>
      <c r="D417" s="23">
        <v>3190.3514225327349</v>
      </c>
      <c r="E417" s="23"/>
      <c r="F417" s="23"/>
      <c r="G417" s="23"/>
      <c r="H417" s="201"/>
      <c r="I417" s="198">
        <v>0.50313721704018199</v>
      </c>
      <c r="J417" s="23">
        <v>807.62808033598435</v>
      </c>
      <c r="K417" s="23"/>
      <c r="L417" s="23"/>
    </row>
    <row r="418" spans="2:12" x14ac:dyDescent="0.3">
      <c r="B418" s="198">
        <v>2025</v>
      </c>
      <c r="C418" s="198">
        <v>3</v>
      </c>
      <c r="D418" s="23">
        <v>2933.9579357557304</v>
      </c>
      <c r="E418" s="23"/>
      <c r="F418" s="23"/>
      <c r="G418" s="23"/>
      <c r="H418" s="23">
        <v>0.12736770685317264</v>
      </c>
      <c r="I418" s="23"/>
      <c r="J418" s="23">
        <v>373.69149428087542</v>
      </c>
      <c r="K418" s="23"/>
      <c r="L418" s="23"/>
    </row>
    <row r="419" spans="2:12" x14ac:dyDescent="0.3">
      <c r="B419" s="198">
        <v>2026</v>
      </c>
      <c r="C419" s="198">
        <v>4</v>
      </c>
      <c r="D419" s="23">
        <v>3837.597976427463</v>
      </c>
      <c r="E419" s="23"/>
      <c r="F419" s="23"/>
      <c r="G419" s="23"/>
      <c r="H419" s="23">
        <v>6.4083433566894998E-2</v>
      </c>
      <c r="I419" s="23"/>
      <c r="J419" s="23">
        <v>245.92645497884001</v>
      </c>
      <c r="K419" s="23"/>
      <c r="L419" s="23"/>
    </row>
    <row r="420" spans="2:12" x14ac:dyDescent="0.3">
      <c r="B420" s="198">
        <v>2027</v>
      </c>
      <c r="C420" s="198">
        <v>5</v>
      </c>
      <c r="D420" s="23">
        <v>4210.4513385822911</v>
      </c>
      <c r="E420" s="23"/>
      <c r="F420" s="23"/>
      <c r="G420" s="23"/>
      <c r="H420" s="23">
        <v>3.2242760423226935E-2</v>
      </c>
      <c r="I420" s="23"/>
      <c r="J420" s="23">
        <v>135.75657378356397</v>
      </c>
      <c r="K420" s="23"/>
      <c r="L420" s="23"/>
    </row>
    <row r="421" spans="2:12" x14ac:dyDescent="0.3">
      <c r="B421" s="198">
        <v>2028</v>
      </c>
      <c r="C421" s="198">
        <v>6</v>
      </c>
      <c r="D421" s="23">
        <v>4620.70435304086</v>
      </c>
      <c r="E421" s="23"/>
      <c r="F421" s="23"/>
      <c r="G421" s="23"/>
      <c r="H421" s="23">
        <v>8.1621599806930463E-3</v>
      </c>
      <c r="I421" s="23"/>
      <c r="J421" s="23">
        <v>74.959527690817268</v>
      </c>
      <c r="K421" s="23"/>
      <c r="L421" s="23"/>
    </row>
    <row r="422" spans="2:12" x14ac:dyDescent="0.3">
      <c r="B422" s="198">
        <v>2029</v>
      </c>
      <c r="C422" s="198">
        <v>7</v>
      </c>
      <c r="D422" s="23">
        <v>5072.2559608939382</v>
      </c>
      <c r="E422" s="23"/>
      <c r="F422" s="23"/>
      <c r="G422" s="23"/>
      <c r="H422" s="23">
        <v>4.1066864577226445E-3</v>
      </c>
      <c r="I422" s="23"/>
      <c r="J422" s="23">
        <v>41.400564615840253</v>
      </c>
      <c r="K422" s="23"/>
      <c r="L422" s="23"/>
    </row>
    <row r="423" spans="2:12" x14ac:dyDescent="0.3">
      <c r="B423" s="198">
        <v>2030</v>
      </c>
      <c r="C423" s="198">
        <v>8</v>
      </c>
      <c r="D423" s="23">
        <v>5569.4259675337689</v>
      </c>
      <c r="E423" s="23"/>
      <c r="F423" s="23"/>
      <c r="G423" s="23"/>
      <c r="H423" s="23">
        <v>2.0662267955951744E-3</v>
      </c>
      <c r="I423" s="23"/>
      <c r="J423" s="23">
        <v>22.871886198159764</v>
      </c>
      <c r="K423" s="23"/>
      <c r="L423" s="23"/>
    </row>
    <row r="424" spans="2:12" x14ac:dyDescent="0.3">
      <c r="B424" s="198">
        <v>2031</v>
      </c>
      <c r="C424" s="198">
        <v>9</v>
      </c>
      <c r="D424" s="23">
        <v>6117.0017042898353</v>
      </c>
      <c r="E424" s="23"/>
      <c r="F424" s="23"/>
      <c r="G424" s="23"/>
      <c r="H424" s="23">
        <v>1.0395955997096092E-3</v>
      </c>
      <c r="I424" s="23"/>
      <c r="J424" s="23">
        <v>12.639112830105006</v>
      </c>
      <c r="K424" s="23"/>
      <c r="L424" s="23"/>
    </row>
    <row r="425" spans="2:12" x14ac:dyDescent="0.3">
      <c r="B425" s="198">
        <v>2032</v>
      </c>
      <c r="C425" s="198">
        <v>10</v>
      </c>
      <c r="D425" s="23">
        <v>6093.597914968801</v>
      </c>
      <c r="E425" s="23"/>
      <c r="F425" s="23"/>
      <c r="G425" s="23"/>
      <c r="H425" s="23">
        <v>5.2305923688511177E-4</v>
      </c>
      <c r="I425" s="23"/>
      <c r="J425" s="23">
        <v>6.3348775788012146</v>
      </c>
      <c r="K425" s="23"/>
      <c r="L425" s="23"/>
    </row>
    <row r="426" spans="2:12" x14ac:dyDescent="0.3">
      <c r="B426" s="198">
        <v>2033</v>
      </c>
      <c r="C426" s="198">
        <v>11</v>
      </c>
      <c r="D426" s="23">
        <v>7385.1747884111428</v>
      </c>
      <c r="E426" s="23"/>
      <c r="F426" s="23"/>
      <c r="G426" s="23"/>
      <c r="H426" s="23">
        <v>2.6317056879353643E-4</v>
      </c>
      <c r="I426" s="23"/>
      <c r="J426" s="23">
        <v>3.862883889089499</v>
      </c>
      <c r="K426" s="23"/>
      <c r="L426" s="23"/>
    </row>
    <row r="427" spans="2:12" x14ac:dyDescent="0.3">
      <c r="B427" s="198">
        <v>2034</v>
      </c>
      <c r="C427" s="198">
        <v>12</v>
      </c>
      <c r="D427" s="23">
        <v>8118.1818531961781</v>
      </c>
      <c r="E427" s="23"/>
      <c r="F427" s="23"/>
      <c r="G427" s="23"/>
      <c r="H427" s="23">
        <v>1.324109075896617E-4</v>
      </c>
      <c r="I427" s="23"/>
      <c r="J427" s="23">
        <v>2.1364665358750039</v>
      </c>
      <c r="K427" s="23"/>
      <c r="L427" s="23"/>
    </row>
    <row r="428" spans="2:12" x14ac:dyDescent="0.3">
      <c r="B428" s="198">
        <v>2035</v>
      </c>
      <c r="C428" s="198">
        <v>13</v>
      </c>
      <c r="D428" s="23">
        <v>8926.5500768173733</v>
      </c>
      <c r="E428" s="23"/>
      <c r="F428" s="23"/>
      <c r="G428" s="23"/>
      <c r="H428" s="202">
        <v>6.6620855550427103E-5</v>
      </c>
      <c r="I428" s="202"/>
      <c r="J428" s="23">
        <v>1.1819725973159527</v>
      </c>
      <c r="K428" s="23"/>
      <c r="L428" s="23"/>
    </row>
    <row r="429" spans="2:12" x14ac:dyDescent="0.3">
      <c r="B429" s="198">
        <v>2036</v>
      </c>
      <c r="C429" s="198">
        <v>14</v>
      </c>
      <c r="D429" s="23">
        <v>9818.3114120906594</v>
      </c>
      <c r="E429" s="23"/>
      <c r="F429" s="23"/>
      <c r="G429" s="23"/>
      <c r="H429" s="202">
        <v>3.3519431858477854E-5</v>
      </c>
      <c r="I429" s="202"/>
      <c r="J429" s="23">
        <v>0.65410430633400174</v>
      </c>
      <c r="K429" s="23"/>
      <c r="L429" s="23"/>
    </row>
    <row r="430" spans="2:12" x14ac:dyDescent="0.3">
      <c r="B430" s="198">
        <v>2037</v>
      </c>
      <c r="C430" s="198">
        <v>15</v>
      </c>
      <c r="D430" s="23">
        <v>10127.254362718817</v>
      </c>
      <c r="E430" s="23"/>
      <c r="F430" s="23"/>
      <c r="G430" s="23"/>
      <c r="H430" s="202">
        <v>1.6864873662042562E-5</v>
      </c>
      <c r="I430" s="202"/>
      <c r="J430" s="23">
        <v>0.33945981252462598</v>
      </c>
      <c r="K430" s="23"/>
      <c r="L430" s="23"/>
    </row>
    <row r="431" spans="2:12" x14ac:dyDescent="0.3">
      <c r="B431" s="198">
        <v>2038</v>
      </c>
      <c r="C431" s="198">
        <v>16</v>
      </c>
      <c r="D431" s="23">
        <v>11888.649501057533</v>
      </c>
      <c r="E431" s="23"/>
      <c r="F431" s="23"/>
      <c r="G431" s="23"/>
      <c r="H431" s="202">
        <v>1.6864873662042562E-5</v>
      </c>
      <c r="I431" s="202"/>
      <c r="J431" s="23">
        <v>0.20050057184764064</v>
      </c>
      <c r="K431" s="23"/>
      <c r="L431" s="23"/>
    </row>
    <row r="432" spans="2:12" x14ac:dyDescent="0.3">
      <c r="B432" s="198">
        <v>2039</v>
      </c>
      <c r="C432" s="198">
        <v>17</v>
      </c>
      <c r="D432" s="23">
        <v>13088.10650743758</v>
      </c>
      <c r="E432" s="23"/>
      <c r="F432" s="23"/>
      <c r="G432" s="23"/>
      <c r="H432" s="202">
        <v>8.4853456000543568E-6</v>
      </c>
      <c r="I432" s="202"/>
      <c r="J432" s="23">
        <v>0.11105710696592827</v>
      </c>
      <c r="K432" s="23"/>
      <c r="L432" s="23"/>
    </row>
    <row r="433" spans="2:12" x14ac:dyDescent="0.3">
      <c r="B433" s="198">
        <v>2040</v>
      </c>
      <c r="C433" s="198">
        <v>18</v>
      </c>
      <c r="D433" s="23">
        <v>13706.986141081918</v>
      </c>
      <c r="E433" s="23"/>
      <c r="F433" s="23"/>
      <c r="G433" s="23"/>
      <c r="H433" s="202">
        <v>4.2692931708355026E-6</v>
      </c>
      <c r="I433" s="202"/>
      <c r="J433" s="23">
        <v>5.8519142324857908E-2</v>
      </c>
      <c r="K433" s="23"/>
      <c r="L433" s="23"/>
    </row>
    <row r="434" spans="2:12" x14ac:dyDescent="0.3">
      <c r="B434" s="198">
        <v>2041</v>
      </c>
      <c r="C434" s="198">
        <v>19</v>
      </c>
      <c r="D434" s="23">
        <v>15876.73012935404</v>
      </c>
      <c r="E434" s="23"/>
      <c r="F434" s="23"/>
      <c r="G434" s="23"/>
      <c r="H434" s="202">
        <v>2.148040284702829E-6</v>
      </c>
      <c r="I434" s="202"/>
      <c r="J434" s="23">
        <v>3.4103855907207638E-2</v>
      </c>
      <c r="K434" s="23"/>
      <c r="L434" s="23"/>
    </row>
    <row r="435" spans="2:12" x14ac:dyDescent="0.3">
      <c r="B435" s="198">
        <v>2042</v>
      </c>
      <c r="C435" s="198">
        <v>20</v>
      </c>
      <c r="D435" s="23">
        <v>31410.2668884835</v>
      </c>
      <c r="E435" s="23"/>
      <c r="F435" s="23"/>
      <c r="G435" s="23"/>
      <c r="H435" s="202">
        <v>1.0807590109355816E-6</v>
      </c>
      <c r="I435" s="202"/>
      <c r="J435" s="23">
        <v>3.3946928975620079E-2</v>
      </c>
      <c r="K435" s="23"/>
      <c r="L435" s="23"/>
    </row>
    <row r="436" spans="2:12" x14ac:dyDescent="0.3">
      <c r="H436" s="197"/>
      <c r="I436" s="197"/>
    </row>
    <row r="440" spans="2:12" ht="31.2" x14ac:dyDescent="0.6">
      <c r="G440" s="141" t="s">
        <v>28</v>
      </c>
      <c r="H440" s="19">
        <v>0.98753000000000002</v>
      </c>
    </row>
  </sheetData>
  <mergeCells count="242">
    <mergeCell ref="H435:I435"/>
    <mergeCell ref="J434:L434"/>
    <mergeCell ref="J435:L435"/>
    <mergeCell ref="H423:I423"/>
    <mergeCell ref="H424:I424"/>
    <mergeCell ref="H421:I421"/>
    <mergeCell ref="H422:I422"/>
    <mergeCell ref="H427:I427"/>
    <mergeCell ref="H428:I428"/>
    <mergeCell ref="H425:I425"/>
    <mergeCell ref="H426:I426"/>
    <mergeCell ref="H429:I429"/>
    <mergeCell ref="H430:I430"/>
    <mergeCell ref="H420:I420"/>
    <mergeCell ref="H418:I418"/>
    <mergeCell ref="H419:I419"/>
    <mergeCell ref="H432:I432"/>
    <mergeCell ref="H433:I433"/>
    <mergeCell ref="H431:I431"/>
    <mergeCell ref="H434:I434"/>
    <mergeCell ref="D433:G433"/>
    <mergeCell ref="D430:G430"/>
    <mergeCell ref="D431:G431"/>
    <mergeCell ref="D434:G434"/>
    <mergeCell ref="D435:G435"/>
    <mergeCell ref="J416:L416"/>
    <mergeCell ref="J417:L417"/>
    <mergeCell ref="J415:L415"/>
    <mergeCell ref="J420:L420"/>
    <mergeCell ref="J421:L421"/>
    <mergeCell ref="J418:L418"/>
    <mergeCell ref="J419:L419"/>
    <mergeCell ref="J424:L424"/>
    <mergeCell ref="J425:L425"/>
    <mergeCell ref="J422:L422"/>
    <mergeCell ref="J423:L423"/>
    <mergeCell ref="J428:L428"/>
    <mergeCell ref="J429:L429"/>
    <mergeCell ref="J426:L426"/>
    <mergeCell ref="J427:L427"/>
    <mergeCell ref="J432:L432"/>
    <mergeCell ref="J433:L433"/>
    <mergeCell ref="J430:L430"/>
    <mergeCell ref="J431:L431"/>
    <mergeCell ref="D424:G424"/>
    <mergeCell ref="D425:G425"/>
    <mergeCell ref="D422:G422"/>
    <mergeCell ref="D423:G423"/>
    <mergeCell ref="D428:G428"/>
    <mergeCell ref="D429:G429"/>
    <mergeCell ref="D426:G426"/>
    <mergeCell ref="D427:G427"/>
    <mergeCell ref="D432:G432"/>
    <mergeCell ref="I400:K400"/>
    <mergeCell ref="D414:G414"/>
    <mergeCell ref="H414:I414"/>
    <mergeCell ref="J414:L414"/>
    <mergeCell ref="D416:G416"/>
    <mergeCell ref="D417:G417"/>
    <mergeCell ref="D415:G415"/>
    <mergeCell ref="D420:G420"/>
    <mergeCell ref="D421:G421"/>
    <mergeCell ref="D418:G418"/>
    <mergeCell ref="D419:G419"/>
    <mergeCell ref="I391:J391"/>
    <mergeCell ref="I388:J388"/>
    <mergeCell ref="I389:J389"/>
    <mergeCell ref="I394:J394"/>
    <mergeCell ref="I395:J395"/>
    <mergeCell ref="I392:J392"/>
    <mergeCell ref="I393:J393"/>
    <mergeCell ref="I396:J396"/>
    <mergeCell ref="I397:J397"/>
    <mergeCell ref="I382:J382"/>
    <mergeCell ref="I383:J383"/>
    <mergeCell ref="I380:J380"/>
    <mergeCell ref="I381:J381"/>
    <mergeCell ref="I386:J386"/>
    <mergeCell ref="I387:J387"/>
    <mergeCell ref="I384:J384"/>
    <mergeCell ref="I385:J385"/>
    <mergeCell ref="I390:J390"/>
    <mergeCell ref="E391:H391"/>
    <mergeCell ref="E388:H388"/>
    <mergeCell ref="E389:H389"/>
    <mergeCell ref="E394:H394"/>
    <mergeCell ref="E395:H395"/>
    <mergeCell ref="E392:H392"/>
    <mergeCell ref="E393:H393"/>
    <mergeCell ref="E396:H396"/>
    <mergeCell ref="E397:H397"/>
    <mergeCell ref="E382:H382"/>
    <mergeCell ref="E383:H383"/>
    <mergeCell ref="E380:H380"/>
    <mergeCell ref="E381:H381"/>
    <mergeCell ref="E386:H386"/>
    <mergeCell ref="E387:H387"/>
    <mergeCell ref="E384:H384"/>
    <mergeCell ref="E385:H385"/>
    <mergeCell ref="E390:H390"/>
    <mergeCell ref="G340:I340"/>
    <mergeCell ref="G341:I341"/>
    <mergeCell ref="G342:I342"/>
    <mergeCell ref="E376:H376"/>
    <mergeCell ref="I376:J376"/>
    <mergeCell ref="K376:M376"/>
    <mergeCell ref="E378:H378"/>
    <mergeCell ref="E379:H379"/>
    <mergeCell ref="E377:H377"/>
    <mergeCell ref="I378:J378"/>
    <mergeCell ref="I379:J379"/>
    <mergeCell ref="G331:I331"/>
    <mergeCell ref="G332:I332"/>
    <mergeCell ref="G333:I333"/>
    <mergeCell ref="G334:I334"/>
    <mergeCell ref="G335:I335"/>
    <mergeCell ref="G336:I336"/>
    <mergeCell ref="G337:I337"/>
    <mergeCell ref="G338:I338"/>
    <mergeCell ref="G339:I339"/>
    <mergeCell ref="G322:I322"/>
    <mergeCell ref="G323:I323"/>
    <mergeCell ref="G324:I324"/>
    <mergeCell ref="G325:I325"/>
    <mergeCell ref="G326:I326"/>
    <mergeCell ref="G327:I327"/>
    <mergeCell ref="G328:I328"/>
    <mergeCell ref="G329:I329"/>
    <mergeCell ref="G330:I330"/>
    <mergeCell ref="C340:D340"/>
    <mergeCell ref="C341:D341"/>
    <mergeCell ref="C342:D342"/>
    <mergeCell ref="E322:F322"/>
    <mergeCell ref="E323:F323"/>
    <mergeCell ref="E324:F324"/>
    <mergeCell ref="E325:F325"/>
    <mergeCell ref="E326:F326"/>
    <mergeCell ref="E327:F327"/>
    <mergeCell ref="E328:F328"/>
    <mergeCell ref="E329:F329"/>
    <mergeCell ref="E330:F330"/>
    <mergeCell ref="E331:F331"/>
    <mergeCell ref="E332:F332"/>
    <mergeCell ref="E333:F333"/>
    <mergeCell ref="E334:F334"/>
    <mergeCell ref="E335:F335"/>
    <mergeCell ref="E336:F336"/>
    <mergeCell ref="E337:F337"/>
    <mergeCell ref="E338:F338"/>
    <mergeCell ref="E339:F339"/>
    <mergeCell ref="E340:F340"/>
    <mergeCell ref="E341:F341"/>
    <mergeCell ref="E342:F342"/>
    <mergeCell ref="C331:D331"/>
    <mergeCell ref="C332:D332"/>
    <mergeCell ref="C333:D333"/>
    <mergeCell ref="C334:D334"/>
    <mergeCell ref="C335:D335"/>
    <mergeCell ref="C336:D336"/>
    <mergeCell ref="C337:D337"/>
    <mergeCell ref="C338:D338"/>
    <mergeCell ref="C339:D339"/>
    <mergeCell ref="C322:D322"/>
    <mergeCell ref="C323:D323"/>
    <mergeCell ref="C324:D324"/>
    <mergeCell ref="C325:D325"/>
    <mergeCell ref="C326:D326"/>
    <mergeCell ref="C327:D327"/>
    <mergeCell ref="C328:D328"/>
    <mergeCell ref="C329:D329"/>
    <mergeCell ref="C330:D330"/>
    <mergeCell ref="C263:E263"/>
    <mergeCell ref="F263:G263"/>
    <mergeCell ref="H263:J263"/>
    <mergeCell ref="K263:N263"/>
    <mergeCell ref="C292:E292"/>
    <mergeCell ref="J321:K321"/>
    <mergeCell ref="L321:P321"/>
    <mergeCell ref="C321:D321"/>
    <mergeCell ref="E321:F321"/>
    <mergeCell ref="G321:I321"/>
    <mergeCell ref="C166:E166"/>
    <mergeCell ref="F166:H166"/>
    <mergeCell ref="I166:K166"/>
    <mergeCell ref="L166:N166"/>
    <mergeCell ref="C198:E198"/>
    <mergeCell ref="F198:G198"/>
    <mergeCell ref="C232:E232"/>
    <mergeCell ref="F232:I232"/>
    <mergeCell ref="F149:G149"/>
    <mergeCell ref="F150:G150"/>
    <mergeCell ref="F151:G151"/>
    <mergeCell ref="F146:G146"/>
    <mergeCell ref="F147:G147"/>
    <mergeCell ref="F148:G148"/>
    <mergeCell ref="F155:G155"/>
    <mergeCell ref="F156:G156"/>
    <mergeCell ref="F152:G152"/>
    <mergeCell ref="F153:G153"/>
    <mergeCell ref="F154:G154"/>
    <mergeCell ref="C149:E149"/>
    <mergeCell ref="C150:E150"/>
    <mergeCell ref="C151:E151"/>
    <mergeCell ref="C146:E146"/>
    <mergeCell ref="C147:E147"/>
    <mergeCell ref="C148:E148"/>
    <mergeCell ref="C155:E155"/>
    <mergeCell ref="C156:E156"/>
    <mergeCell ref="C152:E152"/>
    <mergeCell ref="C153:E153"/>
    <mergeCell ref="C154:E154"/>
    <mergeCell ref="C135:E135"/>
    <mergeCell ref="F135:G135"/>
    <mergeCell ref="C137:E137"/>
    <mergeCell ref="C138:E138"/>
    <mergeCell ref="C139:E139"/>
    <mergeCell ref="C136:E136"/>
    <mergeCell ref="C143:E143"/>
    <mergeCell ref="C144:E144"/>
    <mergeCell ref="C145:E145"/>
    <mergeCell ref="C140:E140"/>
    <mergeCell ref="C141:E141"/>
    <mergeCell ref="C142:E142"/>
    <mergeCell ref="F137:G137"/>
    <mergeCell ref="F138:G138"/>
    <mergeCell ref="F139:G139"/>
    <mergeCell ref="F136:G136"/>
    <mergeCell ref="F143:G143"/>
    <mergeCell ref="F144:G144"/>
    <mergeCell ref="F145:G145"/>
    <mergeCell ref="F140:G140"/>
    <mergeCell ref="F141:G141"/>
    <mergeCell ref="F142:G142"/>
    <mergeCell ref="C20:F20"/>
    <mergeCell ref="H20:I20"/>
    <mergeCell ref="J20:K20"/>
    <mergeCell ref="C44:F44"/>
    <mergeCell ref="H44:I44"/>
    <mergeCell ref="J44:K44"/>
    <mergeCell ref="C72:E72"/>
    <mergeCell ref="H72:I72"/>
    <mergeCell ref="C98:D9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AFTER TAX INCREMENTAL CASHFLOWS</vt:lpstr>
      <vt:lpstr>IRR AND NPV</vt:lpstr>
      <vt:lpstr>INCREASED LIFE OF POOL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INDRAYANI</dc:creator>
  <cp:lastModifiedBy>Pushkarraj Bhatawdekar</cp:lastModifiedBy>
  <dcterms:created xsi:type="dcterms:W3CDTF">2022-02-18T08:50:23Z</dcterms:created>
  <dcterms:modified xsi:type="dcterms:W3CDTF">2022-02-18T15:45:55Z</dcterms:modified>
</cp:coreProperties>
</file>